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autoCompressPictures="0" defaultThemeVersion="166925"/>
  <mc:AlternateContent xmlns:mc="http://schemas.openxmlformats.org/markup-compatibility/2006">
    <mc:Choice Requires="x15">
      <x15ac:absPath xmlns:x15ac="http://schemas.microsoft.com/office/spreadsheetml/2010/11/ac" url="C:\Users\KZack\Dropbox\COMSA\COMSA TA\SRS Implementation Support &amp; Capacity Building\Step 12\"/>
    </mc:Choice>
  </mc:AlternateContent>
  <xr:revisionPtr revIDLastSave="0" documentId="13_ncr:1_{CA74A6E1-B98C-477A-BE0C-8CC361205C4F}" xr6:coauthVersionLast="47" xr6:coauthVersionMax="47" xr10:uidLastSave="{00000000-0000-0000-0000-000000000000}"/>
  <bookViews>
    <workbookView xWindow="-120" yWindow="-120" windowWidth="29040" windowHeight="15840" xr2:uid="{00000000-000D-0000-FFFF-FFFF00000000}"/>
  </bookViews>
  <sheets>
    <sheet name="Read Me" sheetId="11" r:id="rId1"/>
    <sheet name="Cost Summary" sheetId="7" r:id="rId2"/>
    <sheet name="Team" sheetId="1" r:id="rId3"/>
    <sheet name="Prov_Sal-Perd" sheetId="2" r:id="rId4"/>
    <sheet name="Training" sheetId="3" r:id="rId5"/>
    <sheet name="Material" sheetId="5" r:id="rId6"/>
    <sheet name="Central Staff" sheetId="4" r:id="rId7"/>
    <sheet name="Car Maintenance &amp; Fuel" sheetId="10" r:id="rId8"/>
    <sheet name="Pilot"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3" l="1"/>
  <c r="B5" i="3"/>
  <c r="A3" i="2"/>
  <c r="M5" i="3" l="1"/>
  <c r="J4" i="9"/>
  <c r="G4" i="9"/>
  <c r="D4" i="9"/>
  <c r="G14" i="10"/>
  <c r="E2" i="1"/>
  <c r="E4" i="4"/>
  <c r="D5" i="4"/>
  <c r="D6" i="4"/>
  <c r="D7" i="4"/>
  <c r="D8" i="4"/>
  <c r="D9" i="4"/>
  <c r="D10" i="4"/>
  <c r="D11" i="4"/>
  <c r="D12" i="4"/>
  <c r="D13" i="4"/>
  <c r="K9" i="3"/>
  <c r="K10" i="3"/>
  <c r="K11" i="3"/>
  <c r="K12" i="3"/>
  <c r="K13" i="3"/>
  <c r="K14" i="3"/>
  <c r="K15" i="3"/>
  <c r="K16" i="3"/>
  <c r="K17" i="3"/>
  <c r="K8" i="3"/>
  <c r="J18" i="3"/>
  <c r="G8" i="3"/>
  <c r="E3" i="2"/>
  <c r="C3" i="2"/>
  <c r="I3" i="2" s="1"/>
  <c r="J3" i="2" s="1"/>
  <c r="O3" i="2" s="1"/>
  <c r="D3" i="2"/>
  <c r="H3" i="2" s="1"/>
  <c r="S3" i="2" s="1"/>
  <c r="C4" i="2"/>
  <c r="I4" i="2" s="1"/>
  <c r="J4" i="2" s="1"/>
  <c r="D4" i="2"/>
  <c r="H4" i="2" s="1"/>
  <c r="C5" i="2"/>
  <c r="I5" i="2" s="1"/>
  <c r="J5" i="2" s="1"/>
  <c r="D5" i="2"/>
  <c r="H5" i="2" s="1"/>
  <c r="K5" i="2" s="1"/>
  <c r="C6" i="2"/>
  <c r="I6" i="2" s="1"/>
  <c r="J6" i="2" s="1"/>
  <c r="O6" i="2" s="1"/>
  <c r="D6" i="2"/>
  <c r="H6" i="2" s="1"/>
  <c r="C7" i="2"/>
  <c r="I7" i="2" s="1"/>
  <c r="J7" i="2" s="1"/>
  <c r="D7" i="2"/>
  <c r="H7" i="2" s="1"/>
  <c r="K7" i="2" s="1"/>
  <c r="C8" i="2"/>
  <c r="I8" i="2" s="1"/>
  <c r="J8" i="2" s="1"/>
  <c r="D8" i="2"/>
  <c r="H8" i="2" s="1"/>
  <c r="D9" i="2"/>
  <c r="H9" i="2" s="1"/>
  <c r="K9" i="2" s="1"/>
  <c r="C10" i="2"/>
  <c r="I10" i="2" s="1"/>
  <c r="J10" i="2" s="1"/>
  <c r="D10" i="2"/>
  <c r="H10" i="2" s="1"/>
  <c r="K10" i="2" s="1"/>
  <c r="C11" i="2"/>
  <c r="I11" i="2" s="1"/>
  <c r="J11" i="2" s="1"/>
  <c r="D11" i="2"/>
  <c r="H11" i="2" s="1"/>
  <c r="C12" i="2"/>
  <c r="I12" i="2" s="1"/>
  <c r="J12" i="2" s="1"/>
  <c r="D12" i="2"/>
  <c r="H12" i="2" s="1"/>
  <c r="K12" i="2" s="1"/>
  <c r="D2" i="2"/>
  <c r="E2" i="2"/>
  <c r="F2" i="2"/>
  <c r="C3" i="10" s="1"/>
  <c r="G2" i="2"/>
  <c r="D3" i="10" s="1"/>
  <c r="F13" i="2"/>
  <c r="C14" i="10" s="1"/>
  <c r="F4" i="2"/>
  <c r="F5" i="2"/>
  <c r="C6" i="10" s="1"/>
  <c r="F6" i="2"/>
  <c r="C7" i="10" s="1"/>
  <c r="F7" i="2"/>
  <c r="C8" i="10" s="1"/>
  <c r="F8" i="2"/>
  <c r="C9" i="10" s="1"/>
  <c r="F9" i="2"/>
  <c r="C10" i="10" s="1"/>
  <c r="F10" i="2"/>
  <c r="C11" i="10" s="1"/>
  <c r="F11" i="2"/>
  <c r="C12" i="10" s="1"/>
  <c r="F12" i="2"/>
  <c r="G2" i="1"/>
  <c r="G3" i="2" s="1"/>
  <c r="D4" i="10" s="1"/>
  <c r="C9" i="2"/>
  <c r="I9" i="2" s="1"/>
  <c r="J9" i="2" s="1"/>
  <c r="B12" i="1"/>
  <c r="G18" i="3" l="1"/>
  <c r="S11" i="2"/>
  <c r="K3" i="2"/>
  <c r="K4" i="9"/>
  <c r="C5" i="10"/>
  <c r="C13" i="10"/>
  <c r="N3" i="2"/>
  <c r="K6" i="2"/>
  <c r="K8" i="2"/>
  <c r="S8" i="2"/>
  <c r="K4" i="2"/>
  <c r="S12" i="2"/>
  <c r="K11" i="2"/>
  <c r="S7" i="2"/>
  <c r="S6" i="2"/>
  <c r="O10" i="2"/>
  <c r="S10" i="2"/>
  <c r="O7" i="2"/>
  <c r="O12" i="2"/>
  <c r="O11" i="2"/>
  <c r="S5" i="2"/>
  <c r="O8" i="2"/>
  <c r="S9" i="2"/>
  <c r="O5" i="2"/>
  <c r="O9" i="2"/>
  <c r="S4" i="2"/>
  <c r="O4" i="2"/>
  <c r="F3" i="2"/>
  <c r="L3" i="2" s="1"/>
  <c r="C12" i="1"/>
  <c r="C13" i="2" s="1"/>
  <c r="F5" i="4"/>
  <c r="F6" i="4"/>
  <c r="F7" i="4"/>
  <c r="F8" i="4"/>
  <c r="F9" i="4"/>
  <c r="F10" i="4"/>
  <c r="F11" i="4"/>
  <c r="F12" i="4"/>
  <c r="F13" i="4"/>
  <c r="F4" i="4"/>
  <c r="C4" i="10" l="1"/>
  <c r="Q3" i="2"/>
  <c r="P3" i="2"/>
  <c r="E13" i="10"/>
  <c r="H13" i="10" s="1"/>
  <c r="E12" i="10"/>
  <c r="H12" i="10" s="1"/>
  <c r="E11" i="10"/>
  <c r="H11" i="10" s="1"/>
  <c r="E10" i="10"/>
  <c r="H10" i="10" s="1"/>
  <c r="E9" i="10"/>
  <c r="H9" i="10" s="1"/>
  <c r="E8" i="10"/>
  <c r="H8" i="10" s="1"/>
  <c r="E7" i="10"/>
  <c r="H7" i="10" s="1"/>
  <c r="E6" i="10"/>
  <c r="H6" i="10" s="1"/>
  <c r="E5" i="10"/>
  <c r="H5" i="10" s="1"/>
  <c r="E4" i="10"/>
  <c r="H4" i="10" s="1"/>
  <c r="E3" i="10"/>
  <c r="E5" i="4"/>
  <c r="E6" i="4"/>
  <c r="E7" i="4"/>
  <c r="E8" i="4"/>
  <c r="E9" i="4"/>
  <c r="E10" i="4"/>
  <c r="E11" i="4"/>
  <c r="E12" i="4"/>
  <c r="E13" i="4"/>
  <c r="I4" i="10" l="1"/>
  <c r="K18" i="3"/>
  <c r="D4" i="4" l="1"/>
  <c r="B2" i="5" l="1"/>
  <c r="A13" i="5"/>
  <c r="C7" i="3"/>
  <c r="B7" i="3"/>
  <c r="B3" i="4"/>
  <c r="C2" i="2"/>
  <c r="A13" i="2"/>
  <c r="A14" i="10" s="1"/>
  <c r="A14" i="4" l="1"/>
  <c r="B3" i="2"/>
  <c r="R3" i="2" s="1"/>
  <c r="B4" i="2"/>
  <c r="R4" i="2" s="1"/>
  <c r="B5" i="2"/>
  <c r="R5" i="2" s="1"/>
  <c r="B6" i="2"/>
  <c r="R6" i="2" s="1"/>
  <c r="B7" i="2"/>
  <c r="R7" i="2" s="1"/>
  <c r="B8" i="2"/>
  <c r="R8" i="2" s="1"/>
  <c r="B9" i="2"/>
  <c r="R9" i="2" s="1"/>
  <c r="B10" i="2"/>
  <c r="R10" i="2" s="1"/>
  <c r="B11" i="2"/>
  <c r="R11" i="2" s="1"/>
  <c r="B12" i="2"/>
  <c r="R12" i="2" s="1"/>
  <c r="B2" i="2"/>
  <c r="B3" i="10" s="1"/>
  <c r="A4" i="2"/>
  <c r="A5" i="2"/>
  <c r="A6" i="2"/>
  <c r="A7" i="2"/>
  <c r="A8" i="2"/>
  <c r="A9" i="2"/>
  <c r="A10" i="2"/>
  <c r="A11" i="2"/>
  <c r="A12" i="2"/>
  <c r="A2" i="2"/>
  <c r="A14" i="3" l="1"/>
  <c r="A9" i="5" s="1"/>
  <c r="A10" i="10"/>
  <c r="B6" i="10"/>
  <c r="A13" i="3"/>
  <c r="A8" i="5" s="1"/>
  <c r="A9" i="10"/>
  <c r="A3" i="10"/>
  <c r="A7" i="3"/>
  <c r="A2" i="5" s="1"/>
  <c r="A3" i="4" s="1"/>
  <c r="A11" i="3"/>
  <c r="A6" i="5" s="1"/>
  <c r="A7" i="10"/>
  <c r="B11" i="10"/>
  <c r="A15" i="3"/>
  <c r="A10" i="5" s="1"/>
  <c r="A11" i="10"/>
  <c r="B13" i="10"/>
  <c r="B12" i="10"/>
  <c r="A10" i="3"/>
  <c r="A5" i="5" s="1"/>
  <c r="A6" i="10"/>
  <c r="B10" i="10"/>
  <c r="B7" i="10"/>
  <c r="B5" i="10"/>
  <c r="A8" i="10"/>
  <c r="A12" i="3"/>
  <c r="A7" i="5" s="1"/>
  <c r="B4" i="10"/>
  <c r="A17" i="3"/>
  <c r="A12" i="5" s="1"/>
  <c r="A13" i="10"/>
  <c r="A9" i="3"/>
  <c r="A4" i="5" s="1"/>
  <c r="A5" i="10"/>
  <c r="B9" i="10"/>
  <c r="A12" i="10"/>
  <c r="A16" i="3"/>
  <c r="A11" i="5" s="1"/>
  <c r="A4" i="10"/>
  <c r="A8" i="3"/>
  <c r="A3" i="5" s="1"/>
  <c r="B8" i="10"/>
  <c r="A13" i="4" l="1"/>
  <c r="A12" i="4"/>
  <c r="A4" i="4"/>
  <c r="A11" i="4"/>
  <c r="A9" i="4"/>
  <c r="A8" i="4"/>
  <c r="A6" i="4"/>
  <c r="A5" i="4"/>
  <c r="A7" i="4"/>
  <c r="A10" i="4"/>
  <c r="B12" i="3"/>
  <c r="I12" i="3" s="1"/>
  <c r="B9" i="3"/>
  <c r="I9" i="3" s="1"/>
  <c r="B4" i="4"/>
  <c r="M13" i="2"/>
  <c r="C12" i="3"/>
  <c r="C16" i="3"/>
  <c r="E7" i="1"/>
  <c r="C14" i="4"/>
  <c r="B13" i="2"/>
  <c r="B14" i="10" s="1"/>
  <c r="B9" i="4" l="1"/>
  <c r="E8" i="2"/>
  <c r="E14" i="10"/>
  <c r="E3" i="1"/>
  <c r="E4" i="2" s="1"/>
  <c r="B16" i="3"/>
  <c r="H14" i="10"/>
  <c r="F14" i="10"/>
  <c r="B17" i="3"/>
  <c r="I17" i="3" s="1"/>
  <c r="B14" i="3"/>
  <c r="I14" i="3" s="1"/>
  <c r="B13" i="3"/>
  <c r="I13" i="3" s="1"/>
  <c r="B10" i="3"/>
  <c r="I10" i="3" s="1"/>
  <c r="B8" i="3"/>
  <c r="E9" i="1"/>
  <c r="C14" i="3"/>
  <c r="E4" i="1"/>
  <c r="E5" i="1"/>
  <c r="C10" i="3"/>
  <c r="C11" i="3"/>
  <c r="C17" i="3"/>
  <c r="B15" i="3"/>
  <c r="I15" i="3" s="1"/>
  <c r="F14" i="4"/>
  <c r="E11" i="1"/>
  <c r="D14" i="4"/>
  <c r="C13" i="3"/>
  <c r="B11" i="3"/>
  <c r="I11" i="3" s="1"/>
  <c r="E14" i="4"/>
  <c r="E13" i="5"/>
  <c r="C9" i="3"/>
  <c r="R13" i="2"/>
  <c r="I14" i="4" l="1"/>
  <c r="H12" i="3"/>
  <c r="F12" i="3"/>
  <c r="H9" i="3"/>
  <c r="F9" i="3"/>
  <c r="I8" i="3"/>
  <c r="I16" i="3"/>
  <c r="I18" i="3" s="1"/>
  <c r="C11" i="7"/>
  <c r="B7" i="4"/>
  <c r="E6" i="2"/>
  <c r="B13" i="4"/>
  <c r="E12" i="2"/>
  <c r="B11" i="4"/>
  <c r="E10" i="2"/>
  <c r="B6" i="4"/>
  <c r="E5" i="2"/>
  <c r="K13" i="2"/>
  <c r="E10" i="1"/>
  <c r="D12" i="1"/>
  <c r="D13" i="2" s="1"/>
  <c r="E8" i="1"/>
  <c r="B7" i="5"/>
  <c r="B5" i="4"/>
  <c r="I13" i="2"/>
  <c r="E6" i="1"/>
  <c r="C8" i="3"/>
  <c r="J13" i="2"/>
  <c r="C15" i="3"/>
  <c r="H17" i="3" l="1"/>
  <c r="F17" i="3"/>
  <c r="H11" i="3"/>
  <c r="F11" i="3"/>
  <c r="H8" i="3"/>
  <c r="H16" i="3"/>
  <c r="F16" i="3"/>
  <c r="H14" i="3"/>
  <c r="F14" i="3"/>
  <c r="E8" i="3"/>
  <c r="F8" i="3" s="1"/>
  <c r="H13" i="3"/>
  <c r="F13" i="3"/>
  <c r="H15" i="3"/>
  <c r="F15" i="3"/>
  <c r="H10" i="3"/>
  <c r="F10" i="3"/>
  <c r="B11" i="5"/>
  <c r="G11" i="5" s="1"/>
  <c r="C7" i="5"/>
  <c r="H7" i="5"/>
  <c r="G7" i="5"/>
  <c r="F7" i="5"/>
  <c r="B9" i="5"/>
  <c r="B12" i="4"/>
  <c r="E11" i="2"/>
  <c r="B10" i="4"/>
  <c r="E9" i="2"/>
  <c r="B8" i="4"/>
  <c r="E7" i="2"/>
  <c r="H13" i="2"/>
  <c r="B18" i="3" s="1"/>
  <c r="D7" i="5"/>
  <c r="B12" i="5"/>
  <c r="B8" i="5"/>
  <c r="B6" i="5"/>
  <c r="B4" i="5"/>
  <c r="B3" i="5"/>
  <c r="E12" i="1"/>
  <c r="B5" i="5"/>
  <c r="G8" i="1"/>
  <c r="C18" i="3"/>
  <c r="S13" i="2"/>
  <c r="H11" i="5" l="1"/>
  <c r="H18" i="3"/>
  <c r="C11" i="5"/>
  <c r="D11" i="5"/>
  <c r="F11" i="5"/>
  <c r="C6" i="5"/>
  <c r="H6" i="5"/>
  <c r="G6" i="5"/>
  <c r="F6" i="5"/>
  <c r="C8" i="5"/>
  <c r="H8" i="5"/>
  <c r="G8" i="5"/>
  <c r="F8" i="5"/>
  <c r="C12" i="5"/>
  <c r="H12" i="5"/>
  <c r="G12" i="5"/>
  <c r="F12" i="5"/>
  <c r="F18" i="3"/>
  <c r="C9" i="5"/>
  <c r="H9" i="5"/>
  <c r="G9" i="5"/>
  <c r="F9" i="5"/>
  <c r="C5" i="5"/>
  <c r="H5" i="5"/>
  <c r="G5" i="5"/>
  <c r="F5" i="5"/>
  <c r="D9" i="5"/>
  <c r="C4" i="5"/>
  <c r="H4" i="5"/>
  <c r="G4" i="5"/>
  <c r="F4" i="5"/>
  <c r="F3" i="5"/>
  <c r="G3" i="5"/>
  <c r="C3" i="5"/>
  <c r="H3" i="5"/>
  <c r="H8" i="1"/>
  <c r="G9" i="2"/>
  <c r="N9" i="2" s="1"/>
  <c r="B14" i="4"/>
  <c r="E13" i="2"/>
  <c r="D8" i="5"/>
  <c r="D6" i="5"/>
  <c r="D4" i="5"/>
  <c r="G4" i="1"/>
  <c r="G6" i="1"/>
  <c r="G3" i="1"/>
  <c r="G7" i="1"/>
  <c r="G5" i="1"/>
  <c r="G11" i="1"/>
  <c r="G10" i="1"/>
  <c r="G9" i="1"/>
  <c r="D12" i="5"/>
  <c r="D3" i="5"/>
  <c r="D5" i="5"/>
  <c r="E18" i="3"/>
  <c r="B10" i="5"/>
  <c r="D10" i="10" l="1"/>
  <c r="I10" i="10" s="1"/>
  <c r="Q9" i="2"/>
  <c r="L9" i="2"/>
  <c r="P9" i="2"/>
  <c r="C10" i="5"/>
  <c r="C13" i="5" s="1"/>
  <c r="H10" i="5"/>
  <c r="H13" i="5" s="1"/>
  <c r="G10" i="5"/>
  <c r="G13" i="5" s="1"/>
  <c r="F10" i="5"/>
  <c r="F13" i="5" s="1"/>
  <c r="M18" i="3"/>
  <c r="M21" i="3" s="1"/>
  <c r="H10" i="1"/>
  <c r="G11" i="2"/>
  <c r="H11" i="1"/>
  <c r="G12" i="2"/>
  <c r="H3" i="1"/>
  <c r="G4" i="2"/>
  <c r="H5" i="1"/>
  <c r="G6" i="2"/>
  <c r="H6" i="1"/>
  <c r="G7" i="2"/>
  <c r="H4" i="1"/>
  <c r="G5" i="2"/>
  <c r="H7" i="1"/>
  <c r="G8" i="2"/>
  <c r="H9" i="1"/>
  <c r="G10" i="2"/>
  <c r="D10" i="5"/>
  <c r="D13" i="5" s="1"/>
  <c r="B13" i="5"/>
  <c r="H2" i="1"/>
  <c r="G12" i="1"/>
  <c r="D9" i="10" l="1"/>
  <c r="I9" i="10" s="1"/>
  <c r="Q8" i="2"/>
  <c r="P8" i="2"/>
  <c r="L8" i="2"/>
  <c r="N8" i="2"/>
  <c r="D13" i="10"/>
  <c r="I13" i="10" s="1"/>
  <c r="L12" i="2"/>
  <c r="P12" i="2"/>
  <c r="Q12" i="2"/>
  <c r="N12" i="2"/>
  <c r="D8" i="10"/>
  <c r="I8" i="10" s="1"/>
  <c r="P7" i="2"/>
  <c r="L7" i="2"/>
  <c r="Q7" i="2"/>
  <c r="N7" i="2"/>
  <c r="D7" i="10"/>
  <c r="I7" i="10" s="1"/>
  <c r="P6" i="2"/>
  <c r="L6" i="2"/>
  <c r="Q6" i="2"/>
  <c r="N6" i="2"/>
  <c r="D5" i="10"/>
  <c r="I5" i="10" s="1"/>
  <c r="P4" i="2"/>
  <c r="Q4" i="2"/>
  <c r="L4" i="2"/>
  <c r="N4" i="2"/>
  <c r="D6" i="10"/>
  <c r="I6" i="10" s="1"/>
  <c r="Q5" i="2"/>
  <c r="P5" i="2"/>
  <c r="L5" i="2"/>
  <c r="N5" i="2"/>
  <c r="Q11" i="2"/>
  <c r="D12" i="10"/>
  <c r="I12" i="10" s="1"/>
  <c r="P11" i="2"/>
  <c r="L11" i="2"/>
  <c r="N11" i="2"/>
  <c r="D11" i="10"/>
  <c r="I11" i="10" s="1"/>
  <c r="Q10" i="2"/>
  <c r="P10" i="2"/>
  <c r="L10" i="2"/>
  <c r="N10" i="2"/>
  <c r="J13" i="5"/>
  <c r="C10" i="7" s="1"/>
  <c r="H12" i="1"/>
  <c r="G13" i="2"/>
  <c r="D14" i="10" s="1"/>
  <c r="C9" i="7"/>
  <c r="N13" i="2" l="1"/>
  <c r="O13" i="2"/>
  <c r="L13" i="2"/>
  <c r="I14" i="10"/>
  <c r="K14" i="10" s="1"/>
  <c r="C12" i="7" s="1"/>
  <c r="P13" i="2"/>
  <c r="Q13" i="2"/>
  <c r="U13" i="2" l="1"/>
  <c r="C8" i="7" s="1"/>
  <c r="C13" i="7"/>
  <c r="C15" i="7" l="1"/>
  <c r="D11" i="7" s="1"/>
  <c r="D10" i="7" l="1"/>
  <c r="D8" i="7"/>
  <c r="D13" i="7"/>
  <c r="D12" i="7"/>
  <c r="D9" i="7"/>
  <c r="D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tc={BC981EEE-7533-400B-8C30-617199026900}</author>
  </authors>
  <commentList>
    <comment ref="J7" authorId="0" shapeId="0" xr:uid="{BC981EEE-7533-400B-8C30-617199026900}">
      <text>
        <t>[Threaded comment]
Your version of Excel allows you to read this threaded comment; however, any edits to it will get removed if the file is opened in a newer version of Excel. Learn more: https://go.microsoft.com/fwlink/?linkid=870924
Comment:
    We can use all INE and COMSA cars available but should not spend more than fuel allocated by province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tc={D58628D1-094B-4C90-96A7-B16CE7FDECD3}</author>
  </authors>
  <commentList>
    <comment ref="I3" authorId="0" shapeId="0" xr:uid="{D58628D1-094B-4C90-96A7-B16CE7FDECD3}">
      <text>
        <t>[Threaded comment]
Your version of Excel allows you to read this threaded comment; however, any edits to it will get removed if the file is opened in a newer version of Excel. Learn more: https://go.microsoft.com/fwlink/?linkid=870924
Comment:
    $30 fuel per day per car</t>
      </text>
    </comment>
  </commentList>
</comments>
</file>

<file path=xl/sharedStrings.xml><?xml version="1.0" encoding="utf-8"?>
<sst xmlns="http://schemas.openxmlformats.org/spreadsheetml/2006/main" count="139" uniqueCount="120">
  <si>
    <t>Province</t>
  </si>
  <si>
    <t>Total</t>
  </si>
  <si>
    <t>Tablet</t>
  </si>
  <si>
    <t>Training</t>
  </si>
  <si>
    <t>Field supervision</t>
  </si>
  <si>
    <t>Communication</t>
  </si>
  <si>
    <t>Tee-shirt, ID, cape</t>
  </si>
  <si>
    <t>TOTAL AMOUNT</t>
  </si>
  <si>
    <t>Description</t>
  </si>
  <si>
    <t>material</t>
  </si>
  <si>
    <t>Training of fieldworkers</t>
  </si>
  <si>
    <t>Material for field</t>
  </si>
  <si>
    <t>Additional cars for fieldwork + fuel</t>
  </si>
  <si>
    <t>Fuel (project cars)</t>
  </si>
  <si>
    <t>Fuel</t>
  </si>
  <si>
    <t>VASA data collectors (DC)</t>
  </si>
  <si>
    <t>Pilot</t>
  </si>
  <si>
    <t>Travel days (move to another district every 10 days)</t>
  </si>
  <si>
    <t>Raincoats/boots</t>
  </si>
  <si>
    <t>Solar charger</t>
  </si>
  <si>
    <t>Province/Region</t>
  </si>
  <si>
    <t>Catering</t>
  </si>
  <si>
    <t>Training venue</t>
  </si>
  <si>
    <t>SRS cars</t>
  </si>
  <si>
    <t>Central staff</t>
  </si>
  <si>
    <t>Central Staff</t>
  </si>
  <si>
    <t>Rental cars</t>
  </si>
  <si>
    <t>Province X</t>
  </si>
  <si>
    <t>Central training and field supervision</t>
  </si>
  <si>
    <t>Perdiem</t>
  </si>
  <si>
    <t>Field days (n=X)</t>
  </si>
  <si>
    <t>From Team sheet</t>
  </si>
  <si>
    <t>Data collectors</t>
  </si>
  <si>
    <t>Supervisors</t>
  </si>
  <si>
    <t>Drivers</t>
  </si>
  <si>
    <t xml:space="preserve">Salary </t>
  </si>
  <si>
    <t>Interviewers</t>
  </si>
  <si>
    <t>Support staff</t>
  </si>
  <si>
    <t>Cars for fieldwork</t>
  </si>
  <si>
    <t>Rental cost</t>
  </si>
  <si>
    <t>Cars</t>
  </si>
  <si>
    <t>Data collecors</t>
  </si>
  <si>
    <t>Community workers</t>
  </si>
  <si>
    <t># of clusters</t>
  </si>
  <si>
    <t>Additional DCs</t>
  </si>
  <si>
    <t>Total Fieldworkers</t>
  </si>
  <si>
    <t>Total days of fieldwork</t>
  </si>
  <si>
    <t>Salary &amp; Perdiem</t>
  </si>
  <si>
    <t>Provincial team (salary and perdiem)</t>
  </si>
  <si>
    <t>Perdiem Coordinator</t>
  </si>
  <si>
    <t>Salary (1 month)</t>
  </si>
  <si>
    <t>Communication (1 month)</t>
  </si>
  <si>
    <t>Province 1</t>
  </si>
  <si>
    <t>Province 2</t>
  </si>
  <si>
    <t>Province 3</t>
  </si>
  <si>
    <t>Province 4</t>
  </si>
  <si>
    <t>Province 5</t>
  </si>
  <si>
    <t>Province 6</t>
  </si>
  <si>
    <t>Province 7</t>
  </si>
  <si>
    <t>Province 8</t>
  </si>
  <si>
    <t>Province 9</t>
  </si>
  <si>
    <t>Province 10</t>
  </si>
  <si>
    <t xml:space="preserve">Number of days for training </t>
  </si>
  <si>
    <t xml:space="preserve">Cost of food per day </t>
  </si>
  <si>
    <t>Fuel costs per day</t>
  </si>
  <si>
    <t>Total costs</t>
  </si>
  <si>
    <t>COMBINED TOTAL</t>
  </si>
  <si>
    <t>Total people (incl. 3 add. interviewers)</t>
  </si>
  <si>
    <t>Perdiem costs for training (8 days)</t>
  </si>
  <si>
    <t xml:space="preserve">Paper, pens, bags, etc. </t>
  </si>
  <si>
    <t>Printer ink catridges</t>
  </si>
  <si>
    <r>
      <t xml:space="preserve">From </t>
    </r>
    <r>
      <rPr>
        <b/>
        <i/>
        <sz val="11"/>
        <color theme="1"/>
        <rFont val="Arial"/>
        <family val="2"/>
      </rPr>
      <t xml:space="preserve">Team </t>
    </r>
    <r>
      <rPr>
        <b/>
        <sz val="11"/>
        <color theme="1"/>
        <rFont val="Arial"/>
        <family val="2"/>
      </rPr>
      <t>sheet</t>
    </r>
  </si>
  <si>
    <r>
      <t xml:space="preserve">From </t>
    </r>
    <r>
      <rPr>
        <b/>
        <i/>
        <sz val="11"/>
        <color theme="1"/>
        <rFont val="Arial"/>
        <family val="2"/>
      </rPr>
      <t xml:space="preserve">Material </t>
    </r>
    <r>
      <rPr>
        <b/>
        <sz val="11"/>
        <color theme="1"/>
        <rFont val="Arial"/>
        <family val="2"/>
      </rPr>
      <t>sheet</t>
    </r>
  </si>
  <si>
    <r>
      <t xml:space="preserve">From </t>
    </r>
    <r>
      <rPr>
        <b/>
        <i/>
        <sz val="11"/>
        <color theme="1"/>
        <rFont val="Arial"/>
        <family val="2"/>
      </rPr>
      <t>Prov_Sal-Perd</t>
    </r>
    <r>
      <rPr>
        <b/>
        <sz val="11"/>
        <color theme="1"/>
        <rFont val="Arial"/>
        <family val="2"/>
      </rPr>
      <t xml:space="preserve"> sheet</t>
    </r>
  </si>
  <si>
    <t>Maintenance budget</t>
  </si>
  <si>
    <t>Fuel cost</t>
  </si>
  <si>
    <t>Incentives</t>
  </si>
  <si>
    <t>Total 1</t>
  </si>
  <si>
    <t>Total 2</t>
  </si>
  <si>
    <t>Total 3</t>
  </si>
  <si>
    <t>Community based agents or head of community data collecors</t>
  </si>
  <si>
    <t xml:space="preserve">Field team </t>
  </si>
  <si>
    <t>SRS Assessment Cost Template</t>
  </si>
  <si>
    <t>Country:</t>
  </si>
  <si>
    <t>Population under surveillance:</t>
  </si>
  <si>
    <t>Approximate Costs of Assessment Operations</t>
  </si>
  <si>
    <t>Car manteinance</t>
  </si>
  <si>
    <t>Cost Category</t>
  </si>
  <si>
    <t>Percent of Cost</t>
  </si>
  <si>
    <t>Average Cost</t>
  </si>
  <si>
    <t>Total Approximate Cost</t>
  </si>
  <si>
    <t>Pilot tools in 1-2 clusters of Capital city</t>
  </si>
  <si>
    <t>There are 8 sheets in this Excel Workbook</t>
  </si>
  <si>
    <t>2. Team</t>
  </si>
  <si>
    <t>3. Prov_Sal-Perd</t>
  </si>
  <si>
    <t>4. Training</t>
  </si>
  <si>
    <t>5. Material</t>
  </si>
  <si>
    <t>6. Central Staff</t>
  </si>
  <si>
    <t>7. Car Maintenance &amp; Fuel</t>
  </si>
  <si>
    <t>8. Pilot</t>
  </si>
  <si>
    <t>Sheet Description</t>
  </si>
  <si>
    <t>1. Cost Summary</t>
  </si>
  <si>
    <t>A summary of total expected costs to conduct an assessment on an SRS</t>
  </si>
  <si>
    <t xml:space="preserve">An overview of the number of clusters, data collectors, days in the field, etc, expected during the assessment </t>
  </si>
  <si>
    <t>An oveview of salary and perdiem information by province and team member category</t>
  </si>
  <si>
    <t>Training of Trainers at Central office (training for central team to support the TOT)</t>
  </si>
  <si>
    <t>Training of Interviewers at provincial/regional level (TOI)</t>
  </si>
  <si>
    <t>An overview of expected costs to conduct a central-level training (Training of Trainers), and trainings for field teams by province (Training of Interviewers)</t>
  </si>
  <si>
    <t>An overview of expected costs for materials needed for data collectors by province</t>
  </si>
  <si>
    <t>Training of Interviewers (8days)</t>
  </si>
  <si>
    <t>An overview of expected costs for the central team to conduct TOIs and perform supervision</t>
  </si>
  <si>
    <t>An overview of expected costs to maintain vehicles and pay for fuel during assessment data collection activites</t>
  </si>
  <si>
    <t xml:space="preserve">An overview of expected costs to carry out a pilot study of the assessment </t>
  </si>
  <si>
    <t>This template was created to help organize and plan costs for carrying out an assessment of an SRS. This workbook can be further adpated depending on country context and the SRS. You may add additional sheets and edit the existing information as needed.</t>
  </si>
  <si>
    <r>
      <t xml:space="preserve">Some sheets pull data from other sheets. For example, the </t>
    </r>
    <r>
      <rPr>
        <i/>
        <sz val="12"/>
        <color theme="1"/>
        <rFont val="Calibri"/>
        <family val="2"/>
        <scheme val="minor"/>
      </rPr>
      <t>Prov_Sal_Perd</t>
    </r>
    <r>
      <rPr>
        <sz val="12"/>
        <color theme="1"/>
        <rFont val="Calibri"/>
        <family val="2"/>
        <scheme val="minor"/>
      </rPr>
      <t xml:space="preserve"> sheet pulls data from the </t>
    </r>
    <r>
      <rPr>
        <i/>
        <sz val="12"/>
        <color theme="1"/>
        <rFont val="Calibri"/>
        <family val="2"/>
        <scheme val="minor"/>
      </rPr>
      <t>Team</t>
    </r>
    <r>
      <rPr>
        <sz val="12"/>
        <color theme="1"/>
        <rFont val="Calibri"/>
        <family val="2"/>
        <scheme val="minor"/>
      </rPr>
      <t xml:space="preserve"> sheet. The Cost Summary sheet pulls data from nearly all sheets in this workbook. Please be aware of this when editing and changing data.</t>
    </r>
  </si>
  <si>
    <r>
      <rPr>
        <i/>
        <sz val="12"/>
        <color rgb="FFFF0000"/>
        <rFont val="Calibri"/>
        <family val="2"/>
        <scheme val="minor"/>
      </rPr>
      <t>Province 1</t>
    </r>
    <r>
      <rPr>
        <sz val="12"/>
        <color rgb="FFFF0000"/>
        <rFont val="Calibri"/>
        <family val="2"/>
        <scheme val="minor"/>
      </rPr>
      <t xml:space="preserve"> </t>
    </r>
    <r>
      <rPr>
        <sz val="12"/>
        <color theme="1"/>
        <rFont val="Calibri"/>
        <family val="2"/>
        <scheme val="minor"/>
      </rPr>
      <t>is filled out on each sheet to provide an exmaple of information that should be filled in. Prices are currently shown in USD, but different currencies can be used.</t>
    </r>
  </si>
  <si>
    <t>1 Day Pilot to Test the Data Collection Tools</t>
  </si>
  <si>
    <t>Read before filling out template:</t>
  </si>
  <si>
    <t>Head Cluster or Community Workers</t>
  </si>
  <si>
    <t>Airticket/Transportation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</si>
</sst>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0" x14ac:knownFonts="1">
    <font>
      <sz val="11"/>
      <color theme="1"/>
      <name val="Calibri"/>
      <family val="2"/>
      <scheme val="minor"/>
    </font>
    <font>
      <sz val="8"/>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i/>
      <sz val="11"/>
      <color rgb="FFFF0000"/>
      <name val="Arial"/>
      <family val="2"/>
    </font>
    <font>
      <b/>
      <sz val="12"/>
      <color theme="1"/>
      <name val="Arial"/>
      <family val="2"/>
    </font>
    <font>
      <b/>
      <sz val="11"/>
      <name val="Arial"/>
      <family val="2"/>
    </font>
    <font>
      <b/>
      <i/>
      <sz val="11"/>
      <color theme="1"/>
      <name val="Arial"/>
      <family val="2"/>
    </font>
    <font>
      <b/>
      <sz val="11"/>
      <color theme="0"/>
      <name val="Arial"/>
      <family val="2"/>
    </font>
    <font>
      <i/>
      <sz val="20"/>
      <color theme="1"/>
      <name val="Arial"/>
      <family val="2"/>
    </font>
    <font>
      <b/>
      <i/>
      <sz val="20"/>
      <color theme="1"/>
      <name val="Arial"/>
      <family val="2"/>
    </font>
    <font>
      <sz val="12"/>
      <color theme="1"/>
      <name val="Calibri"/>
      <family val="2"/>
      <scheme val="minor"/>
    </font>
    <font>
      <i/>
      <sz val="12"/>
      <color theme="1"/>
      <name val="Calibri"/>
      <family val="2"/>
      <scheme val="minor"/>
    </font>
    <font>
      <b/>
      <sz val="12"/>
      <color theme="1"/>
      <name val="Calibri"/>
      <family val="2"/>
      <scheme val="minor"/>
    </font>
    <font>
      <i/>
      <sz val="12"/>
      <color rgb="FFFF0000"/>
      <name val="Calibri"/>
      <family val="2"/>
      <scheme val="minor"/>
    </font>
    <font>
      <sz val="12"/>
      <color rgb="FFFF0000"/>
      <name val="Calibri"/>
      <family val="2"/>
      <scheme val="minor"/>
    </font>
    <font>
      <b/>
      <i/>
      <sz val="20"/>
      <color rgb="FFFF0000"/>
      <name val="Calibri"/>
      <family val="2"/>
      <scheme val="minor"/>
    </font>
    <font>
      <b/>
      <i/>
      <sz val="11"/>
      <color theme="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0000"/>
        <bgColor indexed="64"/>
      </patternFill>
    </fill>
    <fill>
      <patternFill patternType="solid">
        <fgColor theme="8" tint="0.59999389629810485"/>
        <bgColor indexed="64"/>
      </patternFill>
    </fill>
    <fill>
      <patternFill patternType="solid">
        <fgColor theme="0"/>
        <bgColor indexed="64"/>
      </patternFill>
    </fill>
  </fills>
  <borders count="4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indexed="64"/>
      </top>
      <bottom style="medium">
        <color indexed="64"/>
      </bottom>
      <diagonal/>
    </border>
    <border>
      <left style="medium">
        <color auto="1"/>
      </left>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style="thin">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indexed="64"/>
      </right>
      <top/>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thin">
        <color auto="1"/>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auto="1"/>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thin">
        <color indexed="64"/>
      </right>
      <top style="medium">
        <color auto="1"/>
      </top>
      <bottom style="thin">
        <color indexed="64"/>
      </bottom>
      <diagonal/>
    </border>
    <border>
      <left/>
      <right style="thin">
        <color indexed="64"/>
      </right>
      <top style="thin">
        <color indexed="64"/>
      </top>
      <bottom style="medium">
        <color auto="1"/>
      </bottom>
      <diagonal/>
    </border>
    <border>
      <left style="thin">
        <color indexed="64"/>
      </left>
      <right/>
      <top style="medium">
        <color auto="1"/>
      </top>
      <bottom style="thin">
        <color indexed="64"/>
      </bottom>
      <diagonal/>
    </border>
    <border>
      <left style="thin">
        <color indexed="64"/>
      </left>
      <right/>
      <top style="thin">
        <color indexed="64"/>
      </top>
      <bottom style="medium">
        <color auto="1"/>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215">
    <xf numFmtId="0" fontId="0" fillId="0" borderId="0" xfId="0"/>
    <xf numFmtId="0" fontId="3" fillId="0" borderId="0" xfId="0" applyFont="1"/>
    <xf numFmtId="0" fontId="3" fillId="0" borderId="4" xfId="0" applyFont="1" applyBorder="1"/>
    <xf numFmtId="0" fontId="4" fillId="0" borderId="0" xfId="0" applyFont="1"/>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0" fontId="7" fillId="0" borderId="0" xfId="0" applyFont="1"/>
    <xf numFmtId="0" fontId="3" fillId="0" borderId="0" xfId="0" applyFont="1" applyAlignment="1">
      <alignment horizontal="center" vertical="center"/>
    </xf>
    <xf numFmtId="0" fontId="4" fillId="0" borderId="11" xfId="0" applyFont="1" applyBorder="1" applyAlignment="1">
      <alignment horizontal="center" vertical="center"/>
    </xf>
    <xf numFmtId="0" fontId="3" fillId="0" borderId="0" xfId="0" applyFont="1" applyAlignment="1">
      <alignment wrapText="1"/>
    </xf>
    <xf numFmtId="0" fontId="3" fillId="0" borderId="1" xfId="0" applyFont="1" applyBorder="1" applyAlignment="1">
      <alignment wrapText="1"/>
    </xf>
    <xf numFmtId="1" fontId="3" fillId="0" borderId="0" xfId="0" applyNumberFormat="1" applyFont="1"/>
    <xf numFmtId="0" fontId="3" fillId="0" borderId="4" xfId="0" applyFont="1" applyBorder="1" applyAlignment="1">
      <alignment horizontal="center" vertical="center"/>
    </xf>
    <xf numFmtId="0" fontId="4" fillId="0" borderId="0" xfId="0" applyFont="1" applyAlignment="1">
      <alignment horizontal="center"/>
    </xf>
    <xf numFmtId="0" fontId="3" fillId="0" borderId="2" xfId="0" applyFont="1" applyBorder="1" applyAlignment="1">
      <alignment horizontal="center" vertical="center"/>
    </xf>
    <xf numFmtId="0" fontId="3" fillId="0" borderId="8" xfId="0" applyFont="1" applyBorder="1" applyAlignment="1">
      <alignment horizontal="center" vertical="center" wrapText="1"/>
    </xf>
    <xf numFmtId="0" fontId="3" fillId="2" borderId="8" xfId="0" applyFont="1" applyFill="1" applyBorder="1" applyAlignment="1">
      <alignment horizontal="center" vertical="center" wrapText="1"/>
    </xf>
    <xf numFmtId="0" fontId="3" fillId="0" borderId="15" xfId="0" applyFont="1" applyBorder="1" applyAlignment="1">
      <alignment horizontal="center" vertical="center" wrapText="1"/>
    </xf>
    <xf numFmtId="0" fontId="5" fillId="0" borderId="16" xfId="0" applyFont="1" applyBorder="1" applyAlignment="1">
      <alignment horizontal="center" vertical="center" wrapText="1" readingOrder="1"/>
    </xf>
    <xf numFmtId="0" fontId="5" fillId="0" borderId="18" xfId="0" applyFont="1" applyBorder="1" applyAlignment="1">
      <alignment horizontal="center" vertical="center" wrapText="1" readingOrder="1"/>
    </xf>
    <xf numFmtId="0" fontId="3" fillId="0" borderId="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7" fillId="0" borderId="2" xfId="0" applyFont="1" applyBorder="1" applyAlignment="1">
      <alignment horizontal="center" vertical="center" wrapText="1"/>
    </xf>
    <xf numFmtId="0" fontId="3" fillId="0" borderId="21" xfId="0" applyFont="1" applyBorder="1" applyAlignment="1">
      <alignment wrapText="1"/>
    </xf>
    <xf numFmtId="1" fontId="4" fillId="0" borderId="11" xfId="0"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xf numFmtId="0" fontId="3" fillId="3" borderId="0" xfId="0" applyFont="1" applyFill="1"/>
    <xf numFmtId="0" fontId="3" fillId="3" borderId="0" xfId="0" applyFont="1" applyFill="1" applyAlignment="1">
      <alignment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readingOrder="1"/>
    </xf>
    <xf numFmtId="0" fontId="6" fillId="0" borderId="10" xfId="0" applyFont="1" applyBorder="1" applyAlignment="1">
      <alignment horizontal="center" vertical="center"/>
    </xf>
    <xf numFmtId="164" fontId="6" fillId="0" borderId="10" xfId="0" applyNumberFormat="1" applyFont="1" applyBorder="1" applyAlignment="1">
      <alignment horizontal="center" vertical="center"/>
    </xf>
    <xf numFmtId="164" fontId="6" fillId="2" borderId="10" xfId="0" applyNumberFormat="1" applyFont="1" applyFill="1" applyBorder="1" applyAlignment="1">
      <alignment horizontal="center" vertical="center"/>
    </xf>
    <xf numFmtId="0" fontId="6" fillId="0" borderId="0" xfId="0" applyFont="1"/>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4" fillId="0" borderId="16" xfId="0" applyFont="1" applyBorder="1" applyAlignment="1">
      <alignment horizontal="center" vertical="center"/>
    </xf>
    <xf numFmtId="1" fontId="4" fillId="0" borderId="16" xfId="0" applyNumberFormat="1" applyFont="1" applyBorder="1" applyAlignment="1">
      <alignment horizontal="center" vertical="center"/>
    </xf>
    <xf numFmtId="0" fontId="3" fillId="0" borderId="16" xfId="0" applyFont="1" applyBorder="1" applyAlignment="1">
      <alignment horizontal="center" vertical="center" wrapText="1"/>
    </xf>
    <xf numFmtId="0" fontId="3" fillId="0" borderId="24" xfId="0" applyFont="1" applyBorder="1" applyAlignment="1">
      <alignment horizontal="center" vertical="center" wrapText="1"/>
    </xf>
    <xf numFmtId="1" fontId="4" fillId="0" borderId="24" xfId="0" applyNumberFormat="1" applyFont="1" applyBorder="1" applyAlignment="1">
      <alignment horizontal="center" vertical="center"/>
    </xf>
    <xf numFmtId="0" fontId="3" fillId="0" borderId="24"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vertical="center"/>
    </xf>
    <xf numFmtId="0" fontId="6" fillId="0" borderId="7" xfId="0" applyFont="1" applyBorder="1" applyAlignment="1">
      <alignment horizontal="center" vertical="center" wrapText="1"/>
    </xf>
    <xf numFmtId="0" fontId="4" fillId="0" borderId="0" xfId="0" applyFont="1" applyAlignment="1">
      <alignment wrapText="1"/>
    </xf>
    <xf numFmtId="0" fontId="4" fillId="3" borderId="0" xfId="0" applyFont="1" applyFill="1"/>
    <xf numFmtId="0" fontId="3" fillId="0" borderId="3" xfId="0" applyFont="1" applyBorder="1"/>
    <xf numFmtId="0" fontId="3" fillId="0" borderId="5" xfId="0" applyFont="1" applyBorder="1" applyAlignment="1">
      <alignment horizontal="center" vertical="center"/>
    </xf>
    <xf numFmtId="0" fontId="3" fillId="0" borderId="3" xfId="0" applyFont="1" applyBorder="1" applyAlignment="1">
      <alignment horizontal="left" vertical="center"/>
    </xf>
    <xf numFmtId="0" fontId="10" fillId="4" borderId="7" xfId="0" applyFont="1" applyFill="1" applyBorder="1" applyAlignment="1">
      <alignment horizontal="center" vertical="center" wrapText="1"/>
    </xf>
    <xf numFmtId="0" fontId="10" fillId="4" borderId="6"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xf>
    <xf numFmtId="1" fontId="8" fillId="3" borderId="6" xfId="0" applyNumberFormat="1" applyFont="1" applyFill="1" applyBorder="1" applyAlignment="1">
      <alignment horizontal="center" vertical="center"/>
    </xf>
    <xf numFmtId="1" fontId="10" fillId="4" borderId="6" xfId="0" applyNumberFormat="1" applyFont="1" applyFill="1" applyBorder="1" applyAlignment="1">
      <alignment horizontal="center" vertical="center"/>
    </xf>
    <xf numFmtId="0" fontId="3" fillId="3" borderId="4"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3" borderId="0" xfId="0" applyFont="1" applyFill="1"/>
    <xf numFmtId="0" fontId="5" fillId="0" borderId="22" xfId="0" applyFont="1" applyBorder="1" applyAlignment="1">
      <alignment horizontal="center" vertical="center" wrapText="1" readingOrder="1"/>
    </xf>
    <xf numFmtId="0" fontId="3" fillId="0" borderId="21" xfId="0" applyFont="1" applyBorder="1" applyAlignment="1">
      <alignment horizontal="center" vertical="center"/>
    </xf>
    <xf numFmtId="164" fontId="3" fillId="0" borderId="21" xfId="0" applyNumberFormat="1" applyFont="1" applyBorder="1" applyAlignment="1">
      <alignment horizontal="center" vertical="center"/>
    </xf>
    <xf numFmtId="164" fontId="3" fillId="2" borderId="21" xfId="0" applyNumberFormat="1" applyFont="1" applyFill="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164" fontId="4" fillId="0" borderId="8" xfId="0" applyNumberFormat="1" applyFont="1" applyBorder="1" applyAlignment="1">
      <alignment horizontal="center" vertical="center"/>
    </xf>
    <xf numFmtId="164" fontId="4" fillId="2" borderId="8" xfId="0" applyNumberFormat="1" applyFont="1" applyFill="1" applyBorder="1" applyAlignment="1">
      <alignment horizontal="center" vertical="center"/>
    </xf>
    <xf numFmtId="164" fontId="4" fillId="0" borderId="15"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5"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center" vertical="center"/>
    </xf>
    <xf numFmtId="1" fontId="6" fillId="0" borderId="25" xfId="0" applyNumberFormat="1" applyFont="1" applyBorder="1" applyAlignment="1">
      <alignment horizontal="center" vertical="center"/>
    </xf>
    <xf numFmtId="1" fontId="6" fillId="0" borderId="26" xfId="0" applyNumberFormat="1" applyFont="1" applyBorder="1" applyAlignment="1">
      <alignment horizontal="center" vertical="center"/>
    </xf>
    <xf numFmtId="1" fontId="6" fillId="0" borderId="23" xfId="0" applyNumberFormat="1" applyFont="1" applyBorder="1" applyAlignment="1">
      <alignment horizontal="center" vertical="center"/>
    </xf>
    <xf numFmtId="0" fontId="3" fillId="0" borderId="23" xfId="0" applyFont="1" applyBorder="1" applyAlignment="1">
      <alignment horizontal="center" vertical="center"/>
    </xf>
    <xf numFmtId="1" fontId="3" fillId="0" borderId="25" xfId="0" applyNumberFormat="1" applyFont="1" applyBorder="1" applyAlignment="1">
      <alignment horizontal="center" vertical="center"/>
    </xf>
    <xf numFmtId="1" fontId="3" fillId="0" borderId="26" xfId="0" applyNumberFormat="1" applyFont="1" applyBorder="1" applyAlignment="1">
      <alignment horizontal="center" vertical="center"/>
    </xf>
    <xf numFmtId="1" fontId="3" fillId="0" borderId="23"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3" borderId="8" xfId="0" applyFont="1" applyFill="1" applyBorder="1"/>
    <xf numFmtId="0" fontId="4" fillId="0" borderId="15" xfId="0" applyFont="1" applyBorder="1" applyAlignment="1">
      <alignment horizontal="center" vertical="center"/>
    </xf>
    <xf numFmtId="0" fontId="3" fillId="0" borderId="30" xfId="0" applyFont="1" applyBorder="1" applyAlignment="1">
      <alignment horizontal="center" vertical="center"/>
    </xf>
    <xf numFmtId="0" fontId="3" fillId="0" borderId="2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0" xfId="0" applyFont="1" applyBorder="1" applyAlignment="1">
      <alignment horizontal="center" vertical="center"/>
    </xf>
    <xf numFmtId="0" fontId="6" fillId="0" borderId="10" xfId="0" applyFont="1" applyBorder="1" applyAlignment="1">
      <alignment wrapText="1"/>
    </xf>
    <xf numFmtId="0" fontId="8" fillId="0" borderId="24" xfId="0" applyFont="1" applyBorder="1" applyAlignment="1">
      <alignment horizontal="center" vertical="center" wrapText="1" readingOrder="1"/>
    </xf>
    <xf numFmtId="0" fontId="3" fillId="0" borderId="8" xfId="0" applyFont="1" applyBorder="1" applyAlignment="1">
      <alignment wrapText="1"/>
    </xf>
    <xf numFmtId="0" fontId="3" fillId="0" borderId="15" xfId="0" applyFont="1" applyBorder="1" applyAlignment="1">
      <alignment wrapText="1"/>
    </xf>
    <xf numFmtId="0" fontId="6" fillId="0" borderId="34" xfId="0" applyFont="1" applyBorder="1" applyAlignment="1">
      <alignment wrapText="1"/>
    </xf>
    <xf numFmtId="0" fontId="3" fillId="0" borderId="36" xfId="0" applyFont="1" applyBorder="1" applyAlignment="1">
      <alignment wrapText="1"/>
    </xf>
    <xf numFmtId="0" fontId="3" fillId="0" borderId="38" xfId="0" applyFont="1" applyBorder="1" applyAlignment="1">
      <alignment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wrapText="1"/>
    </xf>
    <xf numFmtId="0" fontId="10" fillId="4" borderId="28" xfId="0" applyFont="1" applyFill="1" applyBorder="1" applyAlignment="1">
      <alignment vertical="center"/>
    </xf>
    <xf numFmtId="1" fontId="10" fillId="4" borderId="32" xfId="0" applyNumberFormat="1" applyFont="1" applyFill="1" applyBorder="1" applyAlignment="1">
      <alignment horizontal="center" vertical="center"/>
    </xf>
    <xf numFmtId="0" fontId="4" fillId="3" borderId="0" xfId="0" applyFont="1" applyFill="1" applyAlignment="1">
      <alignment horizontal="center"/>
    </xf>
    <xf numFmtId="0" fontId="3" fillId="3" borderId="0" xfId="0" applyFont="1" applyFill="1" applyAlignment="1">
      <alignment horizontal="center" vertical="center" wrapText="1"/>
    </xf>
    <xf numFmtId="1" fontId="6" fillId="3" borderId="0" xfId="0" applyNumberFormat="1" applyFont="1" applyFill="1" applyAlignment="1">
      <alignment horizontal="center" vertical="center"/>
    </xf>
    <xf numFmtId="1" fontId="3"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10" fillId="4" borderId="7"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7" xfId="0" applyFont="1" applyFill="1" applyBorder="1" applyAlignment="1">
      <alignment horizontal="center" vertical="center" wrapText="1"/>
    </xf>
    <xf numFmtId="0" fontId="3" fillId="0" borderId="36" xfId="0" applyFont="1" applyBorder="1" applyAlignment="1">
      <alignment horizontal="center" vertical="center" wrapText="1"/>
    </xf>
    <xf numFmtId="1" fontId="3" fillId="0" borderId="1" xfId="0" applyNumberFormat="1" applyFont="1" applyBorder="1" applyAlignment="1">
      <alignment horizontal="center" vertical="center"/>
    </xf>
    <xf numFmtId="1" fontId="3" fillId="0" borderId="36" xfId="0" applyNumberFormat="1" applyFont="1" applyBorder="1" applyAlignment="1">
      <alignment horizontal="center" vertical="center"/>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1" fontId="3" fillId="0" borderId="21" xfId="0" applyNumberFormat="1" applyFont="1" applyBorder="1" applyAlignment="1">
      <alignment horizontal="center" vertical="center"/>
    </xf>
    <xf numFmtId="1" fontId="3" fillId="0" borderId="38" xfId="0" applyNumberFormat="1" applyFont="1" applyBorder="1" applyAlignment="1">
      <alignment horizontal="center" vertical="center"/>
    </xf>
    <xf numFmtId="1" fontId="3" fillId="0" borderId="8" xfId="0" applyNumberFormat="1" applyFont="1" applyBorder="1" applyAlignment="1">
      <alignment horizontal="center" vertical="center"/>
    </xf>
    <xf numFmtId="1" fontId="3" fillId="0" borderId="15" xfId="0" applyNumberFormat="1" applyFont="1" applyBorder="1" applyAlignment="1">
      <alignment horizontal="center" vertical="center"/>
    </xf>
    <xf numFmtId="0" fontId="6" fillId="0" borderId="10" xfId="0" applyFont="1" applyBorder="1" applyAlignment="1">
      <alignment horizontal="center" vertical="center" wrapText="1"/>
    </xf>
    <xf numFmtId="0" fontId="6" fillId="0" borderId="34" xfId="0" applyFont="1" applyBorder="1" applyAlignment="1">
      <alignment horizontal="center" vertical="center" wrapText="1"/>
    </xf>
    <xf numFmtId="1" fontId="6" fillId="0" borderId="10" xfId="0" applyNumberFormat="1" applyFont="1" applyBorder="1" applyAlignment="1">
      <alignment horizontal="center" vertical="center"/>
    </xf>
    <xf numFmtId="1" fontId="6" fillId="0" borderId="34" xfId="0" applyNumberFormat="1" applyFont="1" applyBorder="1" applyAlignment="1">
      <alignment horizontal="center" vertical="center"/>
    </xf>
    <xf numFmtId="0" fontId="5" fillId="0" borderId="24" xfId="0" applyFont="1" applyBorder="1" applyAlignment="1">
      <alignment horizontal="center" vertical="center" wrapText="1" readingOrder="1"/>
    </xf>
    <xf numFmtId="0" fontId="6" fillId="0" borderId="33" xfId="0" applyFont="1" applyBorder="1" applyAlignment="1">
      <alignment horizontal="center" vertical="center" wrapText="1" readingOrder="1"/>
    </xf>
    <xf numFmtId="0" fontId="5" fillId="0" borderId="35" xfId="0" applyFont="1" applyBorder="1" applyAlignment="1">
      <alignment horizontal="center" vertical="center" wrapText="1" readingOrder="1"/>
    </xf>
    <xf numFmtId="0" fontId="5" fillId="0" borderId="37" xfId="0" applyFont="1" applyBorder="1" applyAlignment="1">
      <alignment horizontal="center" vertical="center" wrapText="1" readingOrder="1"/>
    </xf>
    <xf numFmtId="0" fontId="3" fillId="0" borderId="3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9" xfId="0" applyFont="1" applyBorder="1" applyAlignment="1">
      <alignment horizontal="center" vertical="center"/>
    </xf>
    <xf numFmtId="0" fontId="6" fillId="0" borderId="29" xfId="0" applyFont="1" applyBorder="1" applyAlignment="1">
      <alignment horizontal="center" vertical="center"/>
    </xf>
    <xf numFmtId="0" fontId="6" fillId="0" borderId="40" xfId="0" applyFont="1" applyBorder="1" applyAlignment="1">
      <alignment horizontal="center" vertical="center"/>
    </xf>
    <xf numFmtId="0" fontId="6" fillId="0" borderId="42" xfId="0" applyFont="1" applyBorder="1" applyAlignment="1">
      <alignment horizontal="center" vertical="center"/>
    </xf>
    <xf numFmtId="9" fontId="4" fillId="3" borderId="11" xfId="1" applyFont="1" applyFill="1" applyBorder="1"/>
    <xf numFmtId="0" fontId="11" fillId="3" borderId="0" xfId="0" applyFont="1" applyFill="1"/>
    <xf numFmtId="0" fontId="7" fillId="3" borderId="0" xfId="0" applyFont="1" applyFill="1" applyAlignment="1">
      <alignment horizontal="right" vertical="center"/>
    </xf>
    <xf numFmtId="0" fontId="11" fillId="3" borderId="0" xfId="0" applyFont="1" applyFill="1" applyAlignment="1">
      <alignment horizontal="center"/>
    </xf>
    <xf numFmtId="0" fontId="3" fillId="3" borderId="3"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0" xfId="0" applyFont="1" applyFill="1" applyAlignment="1">
      <alignment horizontal="center" vertical="center"/>
    </xf>
    <xf numFmtId="0" fontId="3" fillId="3" borderId="26" xfId="0" applyFont="1" applyFill="1" applyBorder="1" applyAlignment="1">
      <alignment horizontal="center" vertical="center"/>
    </xf>
    <xf numFmtId="0" fontId="3" fillId="3" borderId="9" xfId="0" applyFont="1" applyFill="1" applyBorder="1" applyAlignment="1">
      <alignment horizontal="right" vertical="center"/>
    </xf>
    <xf numFmtId="0" fontId="3" fillId="3" borderId="0" xfId="0" applyFont="1" applyFill="1" applyAlignment="1">
      <alignment horizontal="right" vertical="center"/>
    </xf>
    <xf numFmtId="9" fontId="3" fillId="3" borderId="26" xfId="1" applyFont="1" applyFill="1" applyBorder="1" applyAlignment="1">
      <alignment horizontal="right" vertical="center"/>
    </xf>
    <xf numFmtId="0" fontId="3" fillId="3" borderId="9" xfId="0" applyFont="1" applyFill="1" applyBorder="1"/>
    <xf numFmtId="1" fontId="3" fillId="3" borderId="0" xfId="0" applyNumberFormat="1" applyFont="1" applyFill="1"/>
    <xf numFmtId="9" fontId="3" fillId="3" borderId="26" xfId="1" applyFont="1" applyFill="1" applyBorder="1"/>
    <xf numFmtId="44" fontId="3" fillId="3" borderId="0" xfId="2" applyFont="1" applyFill="1" applyBorder="1" applyAlignment="1">
      <alignment horizontal="right" vertical="center"/>
    </xf>
    <xf numFmtId="44" fontId="4" fillId="3" borderId="4" xfId="2" applyFont="1" applyFill="1" applyBorder="1"/>
    <xf numFmtId="0" fontId="0" fillId="3" borderId="0" xfId="0" applyFill="1"/>
    <xf numFmtId="0" fontId="0" fillId="3" borderId="0" xfId="0" applyFill="1" applyAlignment="1">
      <alignment vertical="center"/>
    </xf>
    <xf numFmtId="0" fontId="13" fillId="3" borderId="0" xfId="0" applyFont="1" applyFill="1"/>
    <xf numFmtId="0" fontId="18" fillId="3" borderId="0" xfId="0" applyFont="1" applyFill="1"/>
    <xf numFmtId="0" fontId="10" fillId="4" borderId="13" xfId="0" applyFont="1" applyFill="1" applyBorder="1" applyAlignment="1">
      <alignment horizontal="center" vertical="center" wrapText="1"/>
    </xf>
    <xf numFmtId="0" fontId="19" fillId="4" borderId="29" xfId="0" applyFont="1" applyFill="1" applyBorder="1" applyAlignment="1">
      <alignment horizontal="center" vertical="center"/>
    </xf>
    <xf numFmtId="0" fontId="4" fillId="3" borderId="3" xfId="0" applyFont="1" applyFill="1" applyBorder="1" applyAlignment="1">
      <alignment horizontal="left"/>
    </xf>
    <xf numFmtId="0" fontId="4" fillId="3" borderId="4" xfId="0" applyFont="1" applyFill="1" applyBorder="1" applyAlignment="1">
      <alignment horizontal="left"/>
    </xf>
    <xf numFmtId="0" fontId="12" fillId="3" borderId="0" xfId="0" applyFont="1" applyFill="1" applyAlignment="1">
      <alignment horizontal="center"/>
    </xf>
    <xf numFmtId="0" fontId="11" fillId="0" borderId="1" xfId="0" applyFont="1" applyBorder="1" applyAlignment="1">
      <alignment horizontal="center"/>
    </xf>
    <xf numFmtId="0" fontId="4" fillId="3" borderId="0" xfId="0" applyFont="1" applyFill="1" applyAlignment="1">
      <alignment horizontal="left"/>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5" borderId="11"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11" xfId="0" applyFont="1" applyFill="1" applyBorder="1" applyAlignment="1">
      <alignment horizontal="center"/>
    </xf>
    <xf numFmtId="0" fontId="4" fillId="5" borderId="3" xfId="0" applyFont="1" applyFill="1" applyBorder="1" applyAlignment="1">
      <alignment horizontal="center" vertical="center"/>
    </xf>
    <xf numFmtId="0" fontId="4" fillId="5" borderId="11" xfId="0" applyFont="1" applyFill="1" applyBorder="1" applyAlignment="1">
      <alignment horizontal="center" vertical="center"/>
    </xf>
    <xf numFmtId="0" fontId="4" fillId="3" borderId="31" xfId="0" applyFont="1" applyFill="1" applyBorder="1" applyAlignment="1">
      <alignment horizontal="center"/>
    </xf>
    <xf numFmtId="0" fontId="4" fillId="3" borderId="32" xfId="0" applyFont="1" applyFill="1" applyBorder="1" applyAlignment="1">
      <alignment horizontal="center"/>
    </xf>
    <xf numFmtId="0" fontId="4" fillId="5" borderId="4" xfId="0" applyFont="1" applyFill="1" applyBorder="1" applyAlignment="1">
      <alignment horizontal="center" vertical="center"/>
    </xf>
    <xf numFmtId="0" fontId="4" fillId="3" borderId="27" xfId="0" applyFont="1" applyFill="1" applyBorder="1" applyAlignment="1">
      <alignment horizontal="center"/>
    </xf>
    <xf numFmtId="0" fontId="4" fillId="3" borderId="12" xfId="0" applyFont="1" applyFill="1" applyBorder="1" applyAlignment="1">
      <alignment horizontal="center"/>
    </xf>
    <xf numFmtId="0" fontId="4" fillId="3" borderId="28" xfId="0" applyFont="1" applyFill="1" applyBorder="1" applyAlignment="1">
      <alignment horizontal="center"/>
    </xf>
    <xf numFmtId="0" fontId="4" fillId="5" borderId="27" xfId="0" applyFont="1" applyFill="1" applyBorder="1" applyAlignment="1">
      <alignment horizontal="center"/>
    </xf>
    <xf numFmtId="0" fontId="4" fillId="5" borderId="12" xfId="0" applyFont="1" applyFill="1" applyBorder="1" applyAlignment="1">
      <alignment horizontal="center"/>
    </xf>
    <xf numFmtId="0" fontId="4" fillId="5" borderId="28" xfId="0" applyFont="1" applyFill="1" applyBorder="1" applyAlignment="1">
      <alignment horizontal="center"/>
    </xf>
    <xf numFmtId="0" fontId="4" fillId="5" borderId="27"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28"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11" xfId="0" applyFont="1" applyBorder="1" applyAlignment="1">
      <alignment horizontal="center"/>
    </xf>
    <xf numFmtId="0" fontId="0" fillId="6" borderId="0" xfId="0" applyFill="1"/>
    <xf numFmtId="0" fontId="0" fillId="6" borderId="0" xfId="0" applyFill="1" applyAlignment="1">
      <alignment vertical="center"/>
    </xf>
    <xf numFmtId="0" fontId="13" fillId="3" borderId="3"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5" fillId="3" borderId="7" xfId="0" applyFont="1" applyFill="1" applyBorder="1"/>
    <xf numFmtId="0" fontId="15" fillId="3" borderId="28" xfId="0" applyFont="1" applyFill="1" applyBorder="1" applyAlignment="1">
      <alignment horizontal="center" vertical="center"/>
    </xf>
    <xf numFmtId="0" fontId="13" fillId="3" borderId="13" xfId="0" applyFont="1" applyFill="1" applyBorder="1" applyAlignment="1">
      <alignment vertical="center"/>
    </xf>
    <xf numFmtId="0" fontId="13" fillId="3" borderId="43" xfId="0" applyFont="1" applyFill="1" applyBorder="1" applyAlignment="1">
      <alignment wrapText="1"/>
    </xf>
    <xf numFmtId="0" fontId="13" fillId="3" borderId="19" xfId="0" applyFont="1" applyFill="1" applyBorder="1" applyAlignment="1">
      <alignment vertical="center"/>
    </xf>
    <xf numFmtId="0" fontId="13" fillId="3" borderId="44" xfId="0" applyFont="1" applyFill="1" applyBorder="1" applyAlignment="1">
      <alignment wrapText="1"/>
    </xf>
    <xf numFmtId="0" fontId="13" fillId="3" borderId="29" xfId="0" applyFont="1" applyFill="1" applyBorder="1" applyAlignment="1">
      <alignment vertical="center"/>
    </xf>
    <xf numFmtId="0" fontId="13" fillId="3" borderId="45" xfId="0" applyFont="1" applyFill="1" applyBorder="1" applyAlignment="1">
      <alignment wrapText="1"/>
    </xf>
    <xf numFmtId="0" fontId="14" fillId="3" borderId="3" xfId="0" applyFont="1" applyFill="1" applyBorder="1" applyAlignment="1">
      <alignment horizontal="left" vertical="center" wrapText="1"/>
    </xf>
    <xf numFmtId="0" fontId="14" fillId="3" borderId="11" xfId="0" applyFont="1" applyFill="1" applyBorder="1" applyAlignment="1">
      <alignment horizontal="left"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502227</xdr:colOff>
      <xdr:row>1</xdr:row>
      <xdr:rowOff>95250</xdr:rowOff>
    </xdr:from>
    <xdr:to>
      <xdr:col>2</xdr:col>
      <xdr:colOff>1409495</xdr:colOff>
      <xdr:row>4</xdr:row>
      <xdr:rowOff>105919</xdr:rowOff>
    </xdr:to>
    <xdr:pic>
      <xdr:nvPicPr>
        <xdr:cNvPr id="7" name="Picture 6">
          <a:extLst>
            <a:ext uri="{FF2B5EF4-FFF2-40B4-BE49-F238E27FC236}">
              <a16:creationId xmlns:a16="http://schemas.microsoft.com/office/drawing/2014/main" id="{C7FA758E-0690-229B-5F0E-7036A0264799}"/>
            </a:ext>
          </a:extLst>
        </xdr:cNvPr>
        <xdr:cNvPicPr>
          <a:picLocks noChangeAspect="1"/>
        </xdr:cNvPicPr>
      </xdr:nvPicPr>
      <xdr:blipFill>
        <a:blip xmlns:r="http://schemas.openxmlformats.org/officeDocument/2006/relationships" r:embed="rId1"/>
        <a:stretch>
          <a:fillRect/>
        </a:stretch>
      </xdr:blipFill>
      <xdr:spPr>
        <a:xfrm>
          <a:off x="1082386" y="285750"/>
          <a:ext cx="1487427" cy="582169"/>
        </a:xfrm>
        <a:prstGeom prst="rect">
          <a:avLst/>
        </a:prstGeom>
      </xdr:spPr>
    </xdr:pic>
    <xdr:clientData/>
  </xdr:twoCellAnchor>
  <xdr:twoCellAnchor editAs="oneCell">
    <xdr:from>
      <xdr:col>3</xdr:col>
      <xdr:colOff>3905251</xdr:colOff>
      <xdr:row>0</xdr:row>
      <xdr:rowOff>17318</xdr:rowOff>
    </xdr:from>
    <xdr:to>
      <xdr:col>4</xdr:col>
      <xdr:colOff>270413</xdr:colOff>
      <xdr:row>5</xdr:row>
      <xdr:rowOff>134666</xdr:rowOff>
    </xdr:to>
    <xdr:pic>
      <xdr:nvPicPr>
        <xdr:cNvPr id="9" name="Picture 8">
          <a:extLst>
            <a:ext uri="{FF2B5EF4-FFF2-40B4-BE49-F238E27FC236}">
              <a16:creationId xmlns:a16="http://schemas.microsoft.com/office/drawing/2014/main" id="{0FC1A301-08DB-633D-A671-76F9526ADAD3}"/>
            </a:ext>
          </a:extLst>
        </xdr:cNvPr>
        <xdr:cNvPicPr>
          <a:picLocks noChangeAspect="1"/>
        </xdr:cNvPicPr>
      </xdr:nvPicPr>
      <xdr:blipFill>
        <a:blip xmlns:r="http://schemas.openxmlformats.org/officeDocument/2006/relationships" r:embed="rId2"/>
        <a:stretch>
          <a:fillRect/>
        </a:stretch>
      </xdr:blipFill>
      <xdr:spPr>
        <a:xfrm>
          <a:off x="7879774" y="17318"/>
          <a:ext cx="1491344" cy="106984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lick Kanté" id="{1C719152-1F8B-4A3F-9C4B-7964244DA262}" userId="d8c5696fe7072062" providerId="Windows Live"/>
  <person displayName="Malick Kante" id="{25AB0CC8-BD59-4F21-9437-A37A47EDC7B3}" userId="S::akante1@jh.edu::1c400a68-6571-490a-a78d-fdb2d21903d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7" dT="2019-11-07T18:49:19.21" personId="{1C719152-1F8B-4A3F-9C4B-7964244DA262}" id="{BC981EEE-7533-400B-8C30-617199026900}">
    <text>We can use all INE and COMSA cars available but should not spend more than fuel allocated by province</text>
  </threadedComment>
</ThreadedComments>
</file>

<file path=xl/threadedComments/threadedComment2.xml><?xml version="1.0" encoding="utf-8"?>
<ThreadedComments xmlns="http://schemas.microsoft.com/office/spreadsheetml/2018/threadedcomments" xmlns:x="http://schemas.openxmlformats.org/spreadsheetml/2006/main">
  <threadedComment ref="I3" dT="2025-01-15T16:48:45.15" personId="{25AB0CC8-BD59-4F21-9437-A37A47EDC7B3}" id="{D58628D1-094B-4C90-96A7-B16CE7FDECD3}">
    <text>$30 fuel per day per car</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2BD6-0C51-46F3-AFF7-12096EC8A07D}">
  <dimension ref="B7:I25"/>
  <sheetViews>
    <sheetView tabSelected="1" zoomScale="110" zoomScaleNormal="110" workbookViewId="0">
      <selection activeCell="J7" sqref="J7"/>
    </sheetView>
  </sheetViews>
  <sheetFormatPr defaultColWidth="8.7109375" defaultRowHeight="15" x14ac:dyDescent="0.25"/>
  <cols>
    <col min="1" max="2" width="8.7109375" style="201"/>
    <col min="3" max="3" width="50.85546875" style="201" customWidth="1"/>
    <col min="4" max="4" width="76.85546875" style="201" customWidth="1"/>
    <col min="5" max="16384" width="8.7109375" style="201"/>
  </cols>
  <sheetData>
    <row r="7" spans="2:9" ht="26.25" x14ac:dyDescent="0.4">
      <c r="B7" s="164"/>
      <c r="C7" s="167" t="s">
        <v>117</v>
      </c>
      <c r="D7" s="164"/>
      <c r="E7" s="164"/>
    </row>
    <row r="8" spans="2:9" ht="15.75" thickBot="1" x14ac:dyDescent="0.3">
      <c r="B8" s="164"/>
      <c r="C8" s="164"/>
      <c r="D8" s="164"/>
      <c r="E8" s="164"/>
    </row>
    <row r="9" spans="2:9" ht="33.950000000000003" customHeight="1" thickBot="1" x14ac:dyDescent="0.3">
      <c r="B9" s="164"/>
      <c r="C9" s="203" t="s">
        <v>113</v>
      </c>
      <c r="D9" s="204"/>
      <c r="E9" s="164"/>
    </row>
    <row r="10" spans="2:9" ht="15.75" thickBot="1" x14ac:dyDescent="0.3">
      <c r="B10" s="164"/>
      <c r="C10" s="164"/>
      <c r="D10" s="164"/>
      <c r="E10" s="164"/>
    </row>
    <row r="11" spans="2:9" ht="16.5" thickBot="1" x14ac:dyDescent="0.3">
      <c r="B11" s="164"/>
      <c r="C11" s="205" t="s">
        <v>92</v>
      </c>
      <c r="D11" s="206" t="s">
        <v>100</v>
      </c>
      <c r="E11" s="165"/>
      <c r="F11" s="202"/>
      <c r="G11" s="202"/>
      <c r="H11" s="202"/>
      <c r="I11" s="202"/>
    </row>
    <row r="12" spans="2:9" ht="15.75" x14ac:dyDescent="0.25">
      <c r="B12" s="164"/>
      <c r="C12" s="207" t="s">
        <v>101</v>
      </c>
      <c r="D12" s="208" t="s">
        <v>102</v>
      </c>
      <c r="E12" s="164"/>
    </row>
    <row r="13" spans="2:9" ht="31.5" x14ac:dyDescent="0.25">
      <c r="B13" s="164"/>
      <c r="C13" s="209" t="s">
        <v>93</v>
      </c>
      <c r="D13" s="210" t="s">
        <v>103</v>
      </c>
      <c r="E13" s="164"/>
    </row>
    <row r="14" spans="2:9" ht="31.5" x14ac:dyDescent="0.25">
      <c r="B14" s="164"/>
      <c r="C14" s="209" t="s">
        <v>94</v>
      </c>
      <c r="D14" s="210" t="s">
        <v>104</v>
      </c>
      <c r="E14" s="164"/>
    </row>
    <row r="15" spans="2:9" ht="31.5" x14ac:dyDescent="0.25">
      <c r="B15" s="164"/>
      <c r="C15" s="209" t="s">
        <v>95</v>
      </c>
      <c r="D15" s="210" t="s">
        <v>107</v>
      </c>
      <c r="E15" s="164"/>
    </row>
    <row r="16" spans="2:9" ht="31.5" x14ac:dyDescent="0.25">
      <c r="B16" s="164"/>
      <c r="C16" s="209" t="s">
        <v>96</v>
      </c>
      <c r="D16" s="210" t="s">
        <v>108</v>
      </c>
      <c r="E16" s="164"/>
    </row>
    <row r="17" spans="2:5" ht="31.5" x14ac:dyDescent="0.25">
      <c r="B17" s="164"/>
      <c r="C17" s="209" t="s">
        <v>97</v>
      </c>
      <c r="D17" s="210" t="s">
        <v>110</v>
      </c>
      <c r="E17" s="164"/>
    </row>
    <row r="18" spans="2:5" ht="31.5" x14ac:dyDescent="0.25">
      <c r="B18" s="164"/>
      <c r="C18" s="209" t="s">
        <v>98</v>
      </c>
      <c r="D18" s="210" t="s">
        <v>111</v>
      </c>
      <c r="E18" s="164"/>
    </row>
    <row r="19" spans="2:5" ht="16.5" thickBot="1" x14ac:dyDescent="0.3">
      <c r="B19" s="164"/>
      <c r="C19" s="211" t="s">
        <v>99</v>
      </c>
      <c r="D19" s="212" t="s">
        <v>112</v>
      </c>
      <c r="E19" s="164"/>
    </row>
    <row r="20" spans="2:5" ht="16.5" thickBot="1" x14ac:dyDescent="0.3">
      <c r="B20" s="164"/>
      <c r="C20" s="166"/>
      <c r="D20" s="166"/>
      <c r="E20" s="164"/>
    </row>
    <row r="21" spans="2:5" ht="30" customHeight="1" thickBot="1" x14ac:dyDescent="0.3">
      <c r="B21" s="164"/>
      <c r="C21" s="213" t="s">
        <v>115</v>
      </c>
      <c r="D21" s="214"/>
      <c r="E21" s="164"/>
    </row>
    <row r="22" spans="2:5" ht="16.5" thickBot="1" x14ac:dyDescent="0.3">
      <c r="B22" s="164"/>
      <c r="C22" s="166"/>
      <c r="D22" s="166"/>
      <c r="E22" s="164"/>
    </row>
    <row r="23" spans="2:5" ht="34.5" customHeight="1" thickBot="1" x14ac:dyDescent="0.3">
      <c r="B23" s="164"/>
      <c r="C23" s="203" t="s">
        <v>114</v>
      </c>
      <c r="D23" s="204"/>
      <c r="E23" s="164"/>
    </row>
    <row r="24" spans="2:5" x14ac:dyDescent="0.25">
      <c r="B24" s="164"/>
      <c r="C24" s="164"/>
      <c r="D24" s="164"/>
      <c r="E24" s="164"/>
    </row>
    <row r="25" spans="2:5" x14ac:dyDescent="0.25">
      <c r="B25" s="164"/>
      <c r="C25" s="164"/>
      <c r="D25" s="164"/>
      <c r="E25" s="164"/>
    </row>
  </sheetData>
  <mergeCells count="3">
    <mergeCell ref="C9:D9"/>
    <mergeCell ref="C21:D21"/>
    <mergeCell ref="C23:D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
  <sheetViews>
    <sheetView showGridLines="0" zoomScaleNormal="100" zoomScalePageLayoutView="125" workbookViewId="0">
      <selection activeCell="K12" sqref="K12"/>
    </sheetView>
  </sheetViews>
  <sheetFormatPr defaultColWidth="8.85546875" defaultRowHeight="14.25" x14ac:dyDescent="0.2"/>
  <cols>
    <col min="1" max="1" width="18.5703125" style="1" customWidth="1"/>
    <col min="2" max="2" width="43.5703125" style="1" customWidth="1"/>
    <col min="3" max="3" width="23.85546875" style="1" customWidth="1"/>
    <col min="4" max="4" width="30.5703125" style="1" customWidth="1"/>
    <col min="5" max="16384" width="8.85546875" style="1"/>
  </cols>
  <sheetData>
    <row r="1" spans="1:6" ht="25.5" x14ac:dyDescent="0.35">
      <c r="A1" s="33"/>
      <c r="B1" s="172" t="s">
        <v>82</v>
      </c>
      <c r="C1" s="172"/>
      <c r="D1" s="148"/>
      <c r="E1" s="33"/>
      <c r="F1" s="33"/>
    </row>
    <row r="2" spans="1:6" ht="25.5" x14ac:dyDescent="0.35">
      <c r="A2" s="33"/>
      <c r="B2" s="149" t="s">
        <v>83</v>
      </c>
      <c r="C2" s="173"/>
      <c r="D2" s="173"/>
      <c r="E2" s="33"/>
      <c r="F2" s="33"/>
    </row>
    <row r="3" spans="1:6" ht="25.5" x14ac:dyDescent="0.35">
      <c r="A3" s="33"/>
      <c r="B3" s="149" t="s">
        <v>84</v>
      </c>
      <c r="C3" s="173"/>
      <c r="D3" s="173"/>
      <c r="E3" s="33"/>
      <c r="F3" s="33"/>
    </row>
    <row r="4" spans="1:6" ht="9.6" customHeight="1" x14ac:dyDescent="0.35">
      <c r="A4" s="33"/>
      <c r="B4" s="150"/>
      <c r="C4" s="150"/>
      <c r="D4" s="150"/>
      <c r="E4" s="33"/>
      <c r="F4" s="33"/>
    </row>
    <row r="5" spans="1:6" ht="15.75" thickBot="1" x14ac:dyDescent="0.3">
      <c r="A5" s="174" t="s">
        <v>85</v>
      </c>
      <c r="B5" s="174"/>
      <c r="C5" s="33"/>
      <c r="D5" s="33"/>
      <c r="E5" s="33"/>
      <c r="F5" s="33"/>
    </row>
    <row r="6" spans="1:6" ht="36.6" customHeight="1" thickBot="1" x14ac:dyDescent="0.25">
      <c r="A6" s="151" t="s">
        <v>87</v>
      </c>
      <c r="B6" s="63" t="s">
        <v>8</v>
      </c>
      <c r="C6" s="63" t="s">
        <v>89</v>
      </c>
      <c r="D6" s="152" t="s">
        <v>88</v>
      </c>
      <c r="E6" s="33"/>
      <c r="F6" s="33"/>
    </row>
    <row r="7" spans="1:6" x14ac:dyDescent="0.2">
      <c r="A7" s="153"/>
      <c r="B7" s="154"/>
      <c r="C7" s="154"/>
      <c r="D7" s="155"/>
      <c r="E7" s="33"/>
      <c r="F7" s="33"/>
    </row>
    <row r="8" spans="1:6" x14ac:dyDescent="0.2">
      <c r="A8" s="156" t="s">
        <v>47</v>
      </c>
      <c r="B8" s="157" t="s">
        <v>48</v>
      </c>
      <c r="C8" s="162">
        <f>'Prov_Sal-Perd'!U13</f>
        <v>13630</v>
      </c>
      <c r="D8" s="158">
        <f>C8/$C$15</f>
        <v>0.40698716034637206</v>
      </c>
      <c r="E8" s="33"/>
      <c r="F8" s="33"/>
    </row>
    <row r="9" spans="1:6" x14ac:dyDescent="0.2">
      <c r="A9" s="156" t="s">
        <v>3</v>
      </c>
      <c r="B9" s="157" t="s">
        <v>10</v>
      </c>
      <c r="C9" s="162">
        <f>Training!M21</f>
        <v>7230</v>
      </c>
      <c r="D9" s="158">
        <f t="shared" ref="D9:D15" si="0">C9/$C$15</f>
        <v>0.21588533890713646</v>
      </c>
      <c r="E9" s="33"/>
      <c r="F9" s="33"/>
    </row>
    <row r="10" spans="1:6" x14ac:dyDescent="0.2">
      <c r="A10" s="156" t="s">
        <v>9</v>
      </c>
      <c r="B10" s="157" t="s">
        <v>11</v>
      </c>
      <c r="C10" s="162">
        <f>Material!J13</f>
        <v>4350</v>
      </c>
      <c r="D10" s="158">
        <f t="shared" si="0"/>
        <v>0.12988951925948045</v>
      </c>
      <c r="E10" s="33"/>
      <c r="F10" s="33"/>
    </row>
    <row r="11" spans="1:6" x14ac:dyDescent="0.2">
      <c r="A11" s="156" t="s">
        <v>24</v>
      </c>
      <c r="B11" s="157" t="s">
        <v>28</v>
      </c>
      <c r="C11" s="162">
        <f>'Central Staff'!I14</f>
        <v>3600</v>
      </c>
      <c r="D11" s="158">
        <f t="shared" si="0"/>
        <v>0.10749477455957002</v>
      </c>
      <c r="E11" s="33"/>
      <c r="F11" s="33"/>
    </row>
    <row r="12" spans="1:6" x14ac:dyDescent="0.2">
      <c r="A12" s="156" t="s">
        <v>86</v>
      </c>
      <c r="B12" s="157" t="s">
        <v>12</v>
      </c>
      <c r="C12" s="162">
        <f>'Car Maintenance &amp; Fuel'!K14</f>
        <v>3980</v>
      </c>
      <c r="D12" s="158">
        <f t="shared" si="0"/>
        <v>0.11884144520752464</v>
      </c>
      <c r="E12" s="33"/>
      <c r="F12" s="33"/>
    </row>
    <row r="13" spans="1:6" x14ac:dyDescent="0.2">
      <c r="A13" s="156" t="s">
        <v>16</v>
      </c>
      <c r="B13" s="157" t="s">
        <v>91</v>
      </c>
      <c r="C13" s="162">
        <f>Pilot!K4</f>
        <v>700</v>
      </c>
      <c r="D13" s="158">
        <f t="shared" si="0"/>
        <v>2.0901761719916392E-2</v>
      </c>
      <c r="E13" s="33"/>
      <c r="F13" s="33"/>
    </row>
    <row r="14" spans="1:6" ht="15" thickBot="1" x14ac:dyDescent="0.25">
      <c r="A14" s="159"/>
      <c r="B14" s="33"/>
      <c r="C14" s="160"/>
      <c r="D14" s="161"/>
      <c r="E14" s="33"/>
      <c r="F14" s="33"/>
    </row>
    <row r="15" spans="1:6" ht="15.75" thickBot="1" x14ac:dyDescent="0.3">
      <c r="A15" s="170" t="s">
        <v>90</v>
      </c>
      <c r="B15" s="171"/>
      <c r="C15" s="163">
        <f>SUM(C8:C13)</f>
        <v>33490</v>
      </c>
      <c r="D15" s="147">
        <f t="shared" si="0"/>
        <v>1</v>
      </c>
      <c r="E15" s="33"/>
      <c r="F15" s="33"/>
    </row>
    <row r="16" spans="1:6" x14ac:dyDescent="0.2">
      <c r="A16" s="33"/>
      <c r="B16" s="33"/>
      <c r="C16" s="33"/>
      <c r="D16" s="33"/>
      <c r="E16" s="33"/>
      <c r="F16" s="33"/>
    </row>
    <row r="17" spans="1:6" x14ac:dyDescent="0.2">
      <c r="A17" s="33"/>
      <c r="B17" s="33"/>
      <c r="C17" s="33"/>
      <c r="D17" s="33"/>
      <c r="E17" s="33"/>
      <c r="F17" s="33"/>
    </row>
    <row r="20" spans="1:6" ht="15" x14ac:dyDescent="0.25">
      <c r="C20" s="3"/>
    </row>
  </sheetData>
  <mergeCells count="5">
    <mergeCell ref="A15:B15"/>
    <mergeCell ref="B1:C1"/>
    <mergeCell ref="C2:D2"/>
    <mergeCell ref="C3:D3"/>
    <mergeCell ref="A5:B5"/>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zoomScaleNormal="100" zoomScalePageLayoutView="110" workbookViewId="0">
      <selection activeCell="E25" sqref="E25"/>
    </sheetView>
  </sheetViews>
  <sheetFormatPr defaultColWidth="8.85546875" defaultRowHeight="14.25" x14ac:dyDescent="0.2"/>
  <cols>
    <col min="1" max="1" width="16.140625" style="1" bestFit="1" customWidth="1"/>
    <col min="2" max="2" width="8.140625" style="1" bestFit="1" customWidth="1"/>
    <col min="3" max="3" width="10.5703125" style="1" bestFit="1" customWidth="1"/>
    <col min="4" max="4" width="9.85546875" style="1" bestFit="1" customWidth="1"/>
    <col min="5" max="5" width="13.7109375" style="1" customWidth="1"/>
    <col min="6" max="6" width="10.42578125" style="1" bestFit="1" customWidth="1"/>
    <col min="7" max="7" width="18.140625" style="1" bestFit="1" customWidth="1"/>
    <col min="8" max="8" width="10.85546875" style="1" bestFit="1" customWidth="1"/>
    <col min="9" max="16384" width="8.85546875" style="1"/>
  </cols>
  <sheetData>
    <row r="1" spans="1:8" ht="57.75" thickBot="1" x14ac:dyDescent="0.25">
      <c r="A1" s="21" t="s">
        <v>20</v>
      </c>
      <c r="B1" s="19" t="s">
        <v>43</v>
      </c>
      <c r="C1" s="16" t="s">
        <v>15</v>
      </c>
      <c r="D1" s="16" t="s">
        <v>44</v>
      </c>
      <c r="E1" s="16" t="s">
        <v>45</v>
      </c>
      <c r="F1" s="16" t="s">
        <v>30</v>
      </c>
      <c r="G1" s="17" t="s">
        <v>17</v>
      </c>
      <c r="H1" s="18" t="s">
        <v>46</v>
      </c>
    </row>
    <row r="2" spans="1:8" s="40" customFormat="1" x14ac:dyDescent="0.2">
      <c r="A2" s="35" t="s">
        <v>52</v>
      </c>
      <c r="B2" s="36">
        <v>10</v>
      </c>
      <c r="C2" s="37">
        <v>2</v>
      </c>
      <c r="D2" s="37">
        <v>10</v>
      </c>
      <c r="E2" s="37">
        <f t="shared" ref="E2:E11" si="0">D2+C2</f>
        <v>12</v>
      </c>
      <c r="F2" s="38">
        <v>30</v>
      </c>
      <c r="G2" s="39">
        <f>F2/10</f>
        <v>3</v>
      </c>
      <c r="H2" s="38">
        <f>F2+G2</f>
        <v>33</v>
      </c>
    </row>
    <row r="3" spans="1:8" x14ac:dyDescent="0.2">
      <c r="A3" s="22" t="s">
        <v>53</v>
      </c>
      <c r="B3" s="20">
        <v>0</v>
      </c>
      <c r="C3" s="4">
        <v>0</v>
      </c>
      <c r="D3" s="4">
        <v>0</v>
      </c>
      <c r="E3" s="4">
        <f t="shared" si="0"/>
        <v>0</v>
      </c>
      <c r="F3" s="5">
        <v>0</v>
      </c>
      <c r="G3" s="6">
        <f t="shared" ref="G3:G12" si="1">F3/10</f>
        <v>0</v>
      </c>
      <c r="H3" s="5">
        <f t="shared" ref="H3:H11" si="2">F3+G3</f>
        <v>0</v>
      </c>
    </row>
    <row r="4" spans="1:8" x14ac:dyDescent="0.2">
      <c r="A4" s="22" t="s">
        <v>54</v>
      </c>
      <c r="B4" s="20">
        <v>0</v>
      </c>
      <c r="C4" s="4">
        <v>0</v>
      </c>
      <c r="D4" s="4">
        <v>0</v>
      </c>
      <c r="E4" s="4">
        <f t="shared" si="0"/>
        <v>0</v>
      </c>
      <c r="F4" s="5">
        <v>0</v>
      </c>
      <c r="G4" s="6">
        <f t="shared" si="1"/>
        <v>0</v>
      </c>
      <c r="H4" s="5">
        <f t="shared" si="2"/>
        <v>0</v>
      </c>
    </row>
    <row r="5" spans="1:8" x14ac:dyDescent="0.2">
      <c r="A5" s="22" t="s">
        <v>55</v>
      </c>
      <c r="B5" s="20">
        <v>0</v>
      </c>
      <c r="C5" s="4">
        <v>0</v>
      </c>
      <c r="D5" s="4">
        <v>0</v>
      </c>
      <c r="E5" s="4">
        <f t="shared" si="0"/>
        <v>0</v>
      </c>
      <c r="F5" s="5">
        <v>0</v>
      </c>
      <c r="G5" s="6">
        <f t="shared" si="1"/>
        <v>0</v>
      </c>
      <c r="H5" s="5">
        <f t="shared" si="2"/>
        <v>0</v>
      </c>
    </row>
    <row r="6" spans="1:8" x14ac:dyDescent="0.2">
      <c r="A6" s="22" t="s">
        <v>56</v>
      </c>
      <c r="B6" s="20">
        <v>0</v>
      </c>
      <c r="C6" s="4">
        <v>0</v>
      </c>
      <c r="D6" s="4">
        <v>0</v>
      </c>
      <c r="E6" s="4">
        <f t="shared" si="0"/>
        <v>0</v>
      </c>
      <c r="F6" s="5">
        <v>0</v>
      </c>
      <c r="G6" s="6">
        <f t="shared" si="1"/>
        <v>0</v>
      </c>
      <c r="H6" s="5">
        <f t="shared" si="2"/>
        <v>0</v>
      </c>
    </row>
    <row r="7" spans="1:8" x14ac:dyDescent="0.2">
      <c r="A7" s="22" t="s">
        <v>57</v>
      </c>
      <c r="B7" s="20">
        <v>0</v>
      </c>
      <c r="C7" s="4">
        <v>0</v>
      </c>
      <c r="D7" s="4">
        <v>0</v>
      </c>
      <c r="E7" s="4">
        <f t="shared" si="0"/>
        <v>0</v>
      </c>
      <c r="F7" s="5">
        <v>0</v>
      </c>
      <c r="G7" s="6">
        <f t="shared" si="1"/>
        <v>0</v>
      </c>
      <c r="H7" s="5">
        <f t="shared" si="2"/>
        <v>0</v>
      </c>
    </row>
    <row r="8" spans="1:8" x14ac:dyDescent="0.2">
      <c r="A8" s="22" t="s">
        <v>58</v>
      </c>
      <c r="B8" s="20">
        <v>0</v>
      </c>
      <c r="C8" s="4">
        <v>0</v>
      </c>
      <c r="D8" s="4">
        <v>0</v>
      </c>
      <c r="E8" s="4">
        <f t="shared" si="0"/>
        <v>0</v>
      </c>
      <c r="F8" s="5">
        <v>0</v>
      </c>
      <c r="G8" s="6">
        <f t="shared" si="1"/>
        <v>0</v>
      </c>
      <c r="H8" s="5">
        <f t="shared" si="2"/>
        <v>0</v>
      </c>
    </row>
    <row r="9" spans="1:8" x14ac:dyDescent="0.2">
      <c r="A9" s="22" t="s">
        <v>59</v>
      </c>
      <c r="B9" s="20">
        <v>0</v>
      </c>
      <c r="C9" s="4">
        <v>0</v>
      </c>
      <c r="D9" s="4">
        <v>0</v>
      </c>
      <c r="E9" s="4">
        <f t="shared" si="0"/>
        <v>0</v>
      </c>
      <c r="F9" s="5">
        <v>0</v>
      </c>
      <c r="G9" s="6">
        <f t="shared" si="1"/>
        <v>0</v>
      </c>
      <c r="H9" s="5">
        <f t="shared" si="2"/>
        <v>0</v>
      </c>
    </row>
    <row r="10" spans="1:8" x14ac:dyDescent="0.2">
      <c r="A10" s="22" t="s">
        <v>60</v>
      </c>
      <c r="B10" s="20">
        <v>0</v>
      </c>
      <c r="C10" s="4">
        <v>0</v>
      </c>
      <c r="D10" s="4">
        <v>0</v>
      </c>
      <c r="E10" s="4">
        <f t="shared" si="0"/>
        <v>0</v>
      </c>
      <c r="F10" s="5">
        <v>0</v>
      </c>
      <c r="G10" s="6">
        <f t="shared" si="1"/>
        <v>0</v>
      </c>
      <c r="H10" s="5">
        <f t="shared" si="2"/>
        <v>0</v>
      </c>
    </row>
    <row r="11" spans="1:8" ht="15" thickBot="1" x14ac:dyDescent="0.25">
      <c r="A11" s="23" t="s">
        <v>61</v>
      </c>
      <c r="B11" s="67">
        <v>0</v>
      </c>
      <c r="C11" s="68">
        <v>0</v>
      </c>
      <c r="D11" s="68">
        <v>0</v>
      </c>
      <c r="E11" s="68">
        <f t="shared" si="0"/>
        <v>0</v>
      </c>
      <c r="F11" s="69">
        <v>0</v>
      </c>
      <c r="G11" s="70">
        <f t="shared" si="1"/>
        <v>0</v>
      </c>
      <c r="H11" s="69">
        <f t="shared" si="2"/>
        <v>0</v>
      </c>
    </row>
    <row r="12" spans="1:8" s="7" customFormat="1" ht="16.5" thickBot="1" x14ac:dyDescent="0.3">
      <c r="A12" s="24" t="s">
        <v>1</v>
      </c>
      <c r="B12" s="71">
        <f>SUM(B2:B11)</f>
        <v>10</v>
      </c>
      <c r="C12" s="72">
        <f>SUM(C2:C11)</f>
        <v>2</v>
      </c>
      <c r="D12" s="72">
        <f>SUM(D2:D11)</f>
        <v>10</v>
      </c>
      <c r="E12" s="72">
        <f>SUM(E2:E11)</f>
        <v>12</v>
      </c>
      <c r="F12" s="73">
        <v>0</v>
      </c>
      <c r="G12" s="74">
        <f t="shared" si="1"/>
        <v>0</v>
      </c>
      <c r="H12" s="75">
        <f>F12+G12</f>
        <v>0</v>
      </c>
    </row>
  </sheetData>
  <phoneticPr fontId="1" type="noConversion"/>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
  <sheetViews>
    <sheetView zoomScale="110" zoomScaleNormal="110" zoomScalePageLayoutView="110" workbookViewId="0">
      <selection activeCell="S16" sqref="S16"/>
    </sheetView>
  </sheetViews>
  <sheetFormatPr defaultColWidth="8.85546875" defaultRowHeight="14.25" x14ac:dyDescent="0.2"/>
  <cols>
    <col min="1" max="1" width="20.42578125" style="8" customWidth="1"/>
    <col min="2" max="3" width="8.85546875" style="1" customWidth="1"/>
    <col min="4" max="4" width="10.42578125" style="1" customWidth="1"/>
    <col min="5" max="5" width="8.85546875" style="1" customWidth="1"/>
    <col min="6" max="6" width="11.140625" style="1" customWidth="1"/>
    <col min="7" max="7" width="11.42578125" style="1" customWidth="1"/>
    <col min="8" max="8" width="11.42578125" style="1" bestFit="1" customWidth="1"/>
    <col min="9" max="9" width="10.42578125" style="1" bestFit="1" customWidth="1"/>
    <col min="10" max="10" width="7.7109375" style="1" bestFit="1" customWidth="1"/>
    <col min="11" max="11" width="15.28515625" style="1" customWidth="1"/>
    <col min="12" max="12" width="8.140625" style="1" bestFit="1" customWidth="1"/>
    <col min="13" max="13" width="6.85546875" style="1" bestFit="1" customWidth="1"/>
    <col min="14" max="14" width="8.140625" style="1" bestFit="1" customWidth="1"/>
    <col min="15" max="15" width="15.28515625" style="1" bestFit="1" customWidth="1"/>
    <col min="16" max="16" width="7.85546875" style="1" bestFit="1" customWidth="1"/>
    <col min="17" max="17" width="13.5703125" style="1" customWidth="1"/>
    <col min="18" max="18" width="11.5703125" style="1" customWidth="1"/>
    <col min="19" max="19" width="14.85546875" style="1" customWidth="1"/>
    <col min="20" max="20" width="2.7109375" style="1" customWidth="1"/>
    <col min="21" max="21" width="17.140625" style="1" bestFit="1" customWidth="1"/>
    <col min="22" max="16384" width="8.85546875" style="1"/>
  </cols>
  <sheetData>
    <row r="1" spans="1:21" ht="15.75" thickBot="1" x14ac:dyDescent="0.3">
      <c r="B1" s="178" t="s">
        <v>31</v>
      </c>
      <c r="C1" s="179"/>
      <c r="D1" s="179"/>
      <c r="E1" s="179"/>
      <c r="F1" s="179"/>
      <c r="G1" s="180"/>
      <c r="H1" s="176" t="s">
        <v>81</v>
      </c>
      <c r="I1" s="176"/>
      <c r="J1" s="176"/>
      <c r="K1" s="175" t="s">
        <v>32</v>
      </c>
      <c r="L1" s="177"/>
      <c r="M1" s="181" t="s">
        <v>33</v>
      </c>
      <c r="N1" s="182"/>
      <c r="O1" s="181" t="s">
        <v>34</v>
      </c>
      <c r="P1" s="182"/>
      <c r="Q1" s="175" t="s">
        <v>37</v>
      </c>
      <c r="R1" s="176"/>
      <c r="S1" s="177"/>
      <c r="T1" s="106"/>
    </row>
    <row r="2" spans="1:21" s="10" customFormat="1" ht="100.5" thickBot="1" x14ac:dyDescent="0.25">
      <c r="A2" s="21" t="str">
        <f>Team!A1</f>
        <v>Province/Region</v>
      </c>
      <c r="B2" s="136" t="str">
        <f>Team!B1</f>
        <v># of clusters</v>
      </c>
      <c r="C2" s="97" t="str">
        <f>Team!C1</f>
        <v>VASA data collectors (DC)</v>
      </c>
      <c r="D2" s="97" t="str">
        <f>Team!D1</f>
        <v>Additional DCs</v>
      </c>
      <c r="E2" s="97" t="str">
        <f>Team!E1</f>
        <v>Total Fieldworkers</v>
      </c>
      <c r="F2" s="97" t="str">
        <f>Team!F1</f>
        <v>Field days (n=X)</v>
      </c>
      <c r="G2" s="98" t="str">
        <f>Team!G1</f>
        <v>Travel days (move to another district every 10 days)</v>
      </c>
      <c r="H2" s="42" t="s">
        <v>36</v>
      </c>
      <c r="I2" s="42" t="s">
        <v>33</v>
      </c>
      <c r="J2" s="13" t="s">
        <v>34</v>
      </c>
      <c r="K2" s="48" t="s">
        <v>50</v>
      </c>
      <c r="L2" s="29" t="s">
        <v>29</v>
      </c>
      <c r="M2" s="48" t="s">
        <v>35</v>
      </c>
      <c r="N2" s="29" t="s">
        <v>29</v>
      </c>
      <c r="O2" s="48" t="s">
        <v>50</v>
      </c>
      <c r="P2" s="29" t="s">
        <v>29</v>
      </c>
      <c r="Q2" s="46" t="s">
        <v>49</v>
      </c>
      <c r="R2" s="45" t="s">
        <v>118</v>
      </c>
      <c r="S2" s="31" t="s">
        <v>51</v>
      </c>
      <c r="T2" s="107"/>
    </row>
    <row r="3" spans="1:21" ht="16.5" customHeight="1" x14ac:dyDescent="0.2">
      <c r="A3" s="51" t="str">
        <f>Team!A2</f>
        <v>Province 1</v>
      </c>
      <c r="B3" s="137">
        <f>Team!B2</f>
        <v>10</v>
      </c>
      <c r="C3" s="95">
        <f>Team!C2</f>
        <v>2</v>
      </c>
      <c r="D3" s="95">
        <f>Team!D2</f>
        <v>10</v>
      </c>
      <c r="E3" s="95">
        <f>Team!E2</f>
        <v>12</v>
      </c>
      <c r="F3" s="95">
        <f>Team!F2</f>
        <v>30</v>
      </c>
      <c r="G3" s="99">
        <f>Team!G2</f>
        <v>3</v>
      </c>
      <c r="H3" s="78">
        <f t="shared" ref="H3:H12" si="0">D3</f>
        <v>10</v>
      </c>
      <c r="I3" s="78">
        <f t="shared" ref="I3:I12" si="1">C3</f>
        <v>2</v>
      </c>
      <c r="J3" s="79">
        <f>I3</f>
        <v>2</v>
      </c>
      <c r="K3" s="80">
        <f>1*170*H3</f>
        <v>1700</v>
      </c>
      <c r="L3" s="81">
        <f>25*(F3+G3)*H3</f>
        <v>8250</v>
      </c>
      <c r="M3" s="80">
        <v>0</v>
      </c>
      <c r="N3" s="81">
        <f t="shared" ref="N3:N12" si="2">25*(E3+G3)*I3</f>
        <v>750</v>
      </c>
      <c r="O3" s="80">
        <f>1*150*J3</f>
        <v>300</v>
      </c>
      <c r="P3" s="81">
        <f t="shared" ref="P3:P12" si="3">25*(F3+G3)*J3</f>
        <v>1650</v>
      </c>
      <c r="Q3" s="80">
        <f t="shared" ref="Q3:Q12" si="4">30*(F3+G3)</f>
        <v>990</v>
      </c>
      <c r="R3" s="82">
        <f t="shared" ref="R3:R12" si="5">5*B3</f>
        <v>50</v>
      </c>
      <c r="S3" s="81">
        <f>1*20*(H3+J3)</f>
        <v>240</v>
      </c>
      <c r="T3" s="108"/>
      <c r="U3" s="50"/>
    </row>
    <row r="4" spans="1:21" ht="16.5" customHeight="1" x14ac:dyDescent="0.2">
      <c r="A4" s="27" t="str">
        <f>Team!A3</f>
        <v>Province 2</v>
      </c>
      <c r="B4" s="138">
        <f>Team!B3</f>
        <v>0</v>
      </c>
      <c r="C4" s="11">
        <f>Team!C3</f>
        <v>0</v>
      </c>
      <c r="D4" s="11">
        <f>Team!D3</f>
        <v>0</v>
      </c>
      <c r="E4" s="11">
        <f>Team!E3</f>
        <v>0</v>
      </c>
      <c r="F4" s="11">
        <f>Team!F3</f>
        <v>0</v>
      </c>
      <c r="G4" s="100">
        <f>Team!G3</f>
        <v>0</v>
      </c>
      <c r="H4" s="83">
        <f t="shared" si="0"/>
        <v>0</v>
      </c>
      <c r="I4" s="83">
        <f t="shared" si="1"/>
        <v>0</v>
      </c>
      <c r="J4" s="8">
        <f t="shared" ref="J4:J12" si="6">I4</f>
        <v>0</v>
      </c>
      <c r="K4" s="84">
        <f t="shared" ref="K4:K12" si="7">2*170*H4</f>
        <v>0</v>
      </c>
      <c r="L4" s="85">
        <f t="shared" ref="L4:L12" si="8">15*(F4+G4)*H4</f>
        <v>0</v>
      </c>
      <c r="M4" s="84">
        <v>0</v>
      </c>
      <c r="N4" s="85">
        <f t="shared" si="2"/>
        <v>0</v>
      </c>
      <c r="O4" s="84">
        <f t="shared" ref="O4:O12" si="9">2*150*J4</f>
        <v>0</v>
      </c>
      <c r="P4" s="85">
        <f t="shared" si="3"/>
        <v>0</v>
      </c>
      <c r="Q4" s="84">
        <f t="shared" si="4"/>
        <v>0</v>
      </c>
      <c r="R4" s="86">
        <f t="shared" si="5"/>
        <v>0</v>
      </c>
      <c r="S4" s="85">
        <f t="shared" ref="S4:S12" si="10">2*20*(H4+J4)</f>
        <v>0</v>
      </c>
      <c r="T4" s="109"/>
      <c r="U4" s="50"/>
    </row>
    <row r="5" spans="1:21" ht="16.5" customHeight="1" x14ac:dyDescent="0.2">
      <c r="A5" s="27" t="str">
        <f>Team!A4</f>
        <v>Province 3</v>
      </c>
      <c r="B5" s="138">
        <f>Team!B4</f>
        <v>0</v>
      </c>
      <c r="C5" s="11">
        <f>Team!C4</f>
        <v>0</v>
      </c>
      <c r="D5" s="11">
        <f>Team!D4</f>
        <v>0</v>
      </c>
      <c r="E5" s="11">
        <f>Team!E4</f>
        <v>0</v>
      </c>
      <c r="F5" s="11">
        <f>Team!F4</f>
        <v>0</v>
      </c>
      <c r="G5" s="100">
        <f>Team!G4</f>
        <v>0</v>
      </c>
      <c r="H5" s="83">
        <f t="shared" si="0"/>
        <v>0</v>
      </c>
      <c r="I5" s="83">
        <f t="shared" si="1"/>
        <v>0</v>
      </c>
      <c r="J5" s="8">
        <f t="shared" si="6"/>
        <v>0</v>
      </c>
      <c r="K5" s="84">
        <f t="shared" si="7"/>
        <v>0</v>
      </c>
      <c r="L5" s="85">
        <f t="shared" si="8"/>
        <v>0</v>
      </c>
      <c r="M5" s="84">
        <v>0</v>
      </c>
      <c r="N5" s="85">
        <f t="shared" si="2"/>
        <v>0</v>
      </c>
      <c r="O5" s="84">
        <f t="shared" si="9"/>
        <v>0</v>
      </c>
      <c r="P5" s="85">
        <f t="shared" si="3"/>
        <v>0</v>
      </c>
      <c r="Q5" s="84">
        <f t="shared" si="4"/>
        <v>0</v>
      </c>
      <c r="R5" s="86">
        <f t="shared" si="5"/>
        <v>0</v>
      </c>
      <c r="S5" s="85">
        <f t="shared" si="10"/>
        <v>0</v>
      </c>
      <c r="T5" s="109"/>
      <c r="U5" s="50"/>
    </row>
    <row r="6" spans="1:21" ht="16.5" customHeight="1" x14ac:dyDescent="0.2">
      <c r="A6" s="27" t="str">
        <f>Team!A5</f>
        <v>Province 4</v>
      </c>
      <c r="B6" s="138">
        <f>Team!B5</f>
        <v>0</v>
      </c>
      <c r="C6" s="11">
        <f>Team!C5</f>
        <v>0</v>
      </c>
      <c r="D6" s="11">
        <f>Team!D5</f>
        <v>0</v>
      </c>
      <c r="E6" s="11">
        <f>Team!E5</f>
        <v>0</v>
      </c>
      <c r="F6" s="11">
        <f>Team!F5</f>
        <v>0</v>
      </c>
      <c r="G6" s="100">
        <f>Team!G5</f>
        <v>0</v>
      </c>
      <c r="H6" s="83">
        <f t="shared" si="0"/>
        <v>0</v>
      </c>
      <c r="I6" s="83">
        <f t="shared" si="1"/>
        <v>0</v>
      </c>
      <c r="J6" s="8">
        <f t="shared" si="6"/>
        <v>0</v>
      </c>
      <c r="K6" s="84">
        <f t="shared" si="7"/>
        <v>0</v>
      </c>
      <c r="L6" s="85">
        <f t="shared" si="8"/>
        <v>0</v>
      </c>
      <c r="M6" s="84">
        <v>0</v>
      </c>
      <c r="N6" s="85">
        <f t="shared" si="2"/>
        <v>0</v>
      </c>
      <c r="O6" s="84">
        <f t="shared" si="9"/>
        <v>0</v>
      </c>
      <c r="P6" s="85">
        <f t="shared" si="3"/>
        <v>0</v>
      </c>
      <c r="Q6" s="84">
        <f t="shared" si="4"/>
        <v>0</v>
      </c>
      <c r="R6" s="86">
        <f t="shared" si="5"/>
        <v>0</v>
      </c>
      <c r="S6" s="85">
        <f t="shared" si="10"/>
        <v>0</v>
      </c>
      <c r="T6" s="109"/>
      <c r="U6" s="50"/>
    </row>
    <row r="7" spans="1:21" ht="16.5" customHeight="1" x14ac:dyDescent="0.2">
      <c r="A7" s="27" t="str">
        <f>Team!A6</f>
        <v>Province 5</v>
      </c>
      <c r="B7" s="138">
        <f>Team!B6</f>
        <v>0</v>
      </c>
      <c r="C7" s="11">
        <f>Team!C6</f>
        <v>0</v>
      </c>
      <c r="D7" s="11">
        <f>Team!D6</f>
        <v>0</v>
      </c>
      <c r="E7" s="11">
        <f>Team!E6</f>
        <v>0</v>
      </c>
      <c r="F7" s="11">
        <f>Team!F6</f>
        <v>0</v>
      </c>
      <c r="G7" s="100">
        <f>Team!G6</f>
        <v>0</v>
      </c>
      <c r="H7" s="83">
        <f t="shared" si="0"/>
        <v>0</v>
      </c>
      <c r="I7" s="83">
        <f t="shared" si="1"/>
        <v>0</v>
      </c>
      <c r="J7" s="8">
        <f t="shared" si="6"/>
        <v>0</v>
      </c>
      <c r="K7" s="84">
        <f t="shared" si="7"/>
        <v>0</v>
      </c>
      <c r="L7" s="85">
        <f t="shared" si="8"/>
        <v>0</v>
      </c>
      <c r="M7" s="84">
        <v>0</v>
      </c>
      <c r="N7" s="85">
        <f t="shared" si="2"/>
        <v>0</v>
      </c>
      <c r="O7" s="84">
        <f t="shared" si="9"/>
        <v>0</v>
      </c>
      <c r="P7" s="85">
        <f t="shared" si="3"/>
        <v>0</v>
      </c>
      <c r="Q7" s="84">
        <f t="shared" si="4"/>
        <v>0</v>
      </c>
      <c r="R7" s="86">
        <f t="shared" si="5"/>
        <v>0</v>
      </c>
      <c r="S7" s="85">
        <f t="shared" si="10"/>
        <v>0</v>
      </c>
      <c r="T7" s="109"/>
      <c r="U7" s="50"/>
    </row>
    <row r="8" spans="1:21" ht="16.5" customHeight="1" x14ac:dyDescent="0.2">
      <c r="A8" s="27" t="str">
        <f>Team!A7</f>
        <v>Province 6</v>
      </c>
      <c r="B8" s="138">
        <f>Team!B7</f>
        <v>0</v>
      </c>
      <c r="C8" s="11">
        <f>Team!C7</f>
        <v>0</v>
      </c>
      <c r="D8" s="11">
        <f>Team!D7</f>
        <v>0</v>
      </c>
      <c r="E8" s="11">
        <f>Team!E7</f>
        <v>0</v>
      </c>
      <c r="F8" s="11">
        <f>Team!F7</f>
        <v>0</v>
      </c>
      <c r="G8" s="100">
        <f>Team!G7</f>
        <v>0</v>
      </c>
      <c r="H8" s="83">
        <f t="shared" si="0"/>
        <v>0</v>
      </c>
      <c r="I8" s="83">
        <f t="shared" si="1"/>
        <v>0</v>
      </c>
      <c r="J8" s="8">
        <f t="shared" si="6"/>
        <v>0</v>
      </c>
      <c r="K8" s="84">
        <f t="shared" si="7"/>
        <v>0</v>
      </c>
      <c r="L8" s="85">
        <f t="shared" si="8"/>
        <v>0</v>
      </c>
      <c r="M8" s="84">
        <v>0</v>
      </c>
      <c r="N8" s="85">
        <f t="shared" si="2"/>
        <v>0</v>
      </c>
      <c r="O8" s="84">
        <f t="shared" si="9"/>
        <v>0</v>
      </c>
      <c r="P8" s="85">
        <f t="shared" si="3"/>
        <v>0</v>
      </c>
      <c r="Q8" s="84">
        <f t="shared" si="4"/>
        <v>0</v>
      </c>
      <c r="R8" s="86">
        <f t="shared" si="5"/>
        <v>0</v>
      </c>
      <c r="S8" s="85">
        <f t="shared" si="10"/>
        <v>0</v>
      </c>
      <c r="T8" s="109"/>
      <c r="U8" s="50"/>
    </row>
    <row r="9" spans="1:21" ht="16.5" customHeight="1" x14ac:dyDescent="0.2">
      <c r="A9" s="27" t="str">
        <f>Team!A8</f>
        <v>Province 7</v>
      </c>
      <c r="B9" s="138">
        <f>Team!B8</f>
        <v>0</v>
      </c>
      <c r="C9" s="11">
        <f>Team!C8</f>
        <v>0</v>
      </c>
      <c r="D9" s="11">
        <f>Team!D8</f>
        <v>0</v>
      </c>
      <c r="E9" s="11">
        <f>Team!E8</f>
        <v>0</v>
      </c>
      <c r="F9" s="11">
        <f>Team!F8</f>
        <v>0</v>
      </c>
      <c r="G9" s="100">
        <f>Team!G8</f>
        <v>0</v>
      </c>
      <c r="H9" s="83">
        <f t="shared" si="0"/>
        <v>0</v>
      </c>
      <c r="I9" s="83">
        <f t="shared" si="1"/>
        <v>0</v>
      </c>
      <c r="J9" s="8">
        <f t="shared" si="6"/>
        <v>0</v>
      </c>
      <c r="K9" s="84">
        <f t="shared" si="7"/>
        <v>0</v>
      </c>
      <c r="L9" s="85">
        <f t="shared" si="8"/>
        <v>0</v>
      </c>
      <c r="M9" s="84">
        <v>0</v>
      </c>
      <c r="N9" s="85">
        <f t="shared" si="2"/>
        <v>0</v>
      </c>
      <c r="O9" s="84">
        <f t="shared" si="9"/>
        <v>0</v>
      </c>
      <c r="P9" s="85">
        <f t="shared" si="3"/>
        <v>0</v>
      </c>
      <c r="Q9" s="84">
        <f t="shared" si="4"/>
        <v>0</v>
      </c>
      <c r="R9" s="86">
        <f t="shared" si="5"/>
        <v>0</v>
      </c>
      <c r="S9" s="85">
        <f t="shared" si="10"/>
        <v>0</v>
      </c>
      <c r="T9" s="109"/>
      <c r="U9" s="50"/>
    </row>
    <row r="10" spans="1:21" ht="16.5" customHeight="1" x14ac:dyDescent="0.2">
      <c r="A10" s="27" t="str">
        <f>Team!A9</f>
        <v>Province 8</v>
      </c>
      <c r="B10" s="138">
        <f>Team!B9</f>
        <v>0</v>
      </c>
      <c r="C10" s="11">
        <f>Team!C9</f>
        <v>0</v>
      </c>
      <c r="D10" s="11">
        <f>Team!D9</f>
        <v>0</v>
      </c>
      <c r="E10" s="11">
        <f>Team!E9</f>
        <v>0</v>
      </c>
      <c r="F10" s="11">
        <f>Team!F9</f>
        <v>0</v>
      </c>
      <c r="G10" s="100">
        <f>Team!G9</f>
        <v>0</v>
      </c>
      <c r="H10" s="83">
        <f t="shared" si="0"/>
        <v>0</v>
      </c>
      <c r="I10" s="83">
        <f t="shared" si="1"/>
        <v>0</v>
      </c>
      <c r="J10" s="8">
        <f t="shared" si="6"/>
        <v>0</v>
      </c>
      <c r="K10" s="84">
        <f t="shared" si="7"/>
        <v>0</v>
      </c>
      <c r="L10" s="85">
        <f t="shared" si="8"/>
        <v>0</v>
      </c>
      <c r="M10" s="84">
        <v>0</v>
      </c>
      <c r="N10" s="85">
        <f t="shared" si="2"/>
        <v>0</v>
      </c>
      <c r="O10" s="84">
        <f t="shared" si="9"/>
        <v>0</v>
      </c>
      <c r="P10" s="85">
        <f t="shared" si="3"/>
        <v>0</v>
      </c>
      <c r="Q10" s="84">
        <f t="shared" si="4"/>
        <v>0</v>
      </c>
      <c r="R10" s="86">
        <f t="shared" si="5"/>
        <v>0</v>
      </c>
      <c r="S10" s="85">
        <f t="shared" si="10"/>
        <v>0</v>
      </c>
      <c r="T10" s="109"/>
      <c r="U10" s="50"/>
    </row>
    <row r="11" spans="1:21" ht="16.5" customHeight="1" thickBot="1" x14ac:dyDescent="0.25">
      <c r="A11" s="27" t="str">
        <f>Team!A10</f>
        <v>Province 9</v>
      </c>
      <c r="B11" s="138">
        <f>Team!B10</f>
        <v>0</v>
      </c>
      <c r="C11" s="11">
        <f>Team!C10</f>
        <v>0</v>
      </c>
      <c r="D11" s="11">
        <f>Team!D10</f>
        <v>0</v>
      </c>
      <c r="E11" s="11">
        <f>Team!E10</f>
        <v>0</v>
      </c>
      <c r="F11" s="11">
        <f>Team!F10</f>
        <v>0</v>
      </c>
      <c r="G11" s="100">
        <f>Team!G10</f>
        <v>0</v>
      </c>
      <c r="H11" s="83">
        <f t="shared" si="0"/>
        <v>0</v>
      </c>
      <c r="I11" s="83">
        <f t="shared" si="1"/>
        <v>0</v>
      </c>
      <c r="J11" s="8">
        <f t="shared" si="6"/>
        <v>0</v>
      </c>
      <c r="K11" s="84">
        <f t="shared" si="7"/>
        <v>0</v>
      </c>
      <c r="L11" s="85">
        <f t="shared" si="8"/>
        <v>0</v>
      </c>
      <c r="M11" s="84">
        <v>0</v>
      </c>
      <c r="N11" s="85">
        <f t="shared" si="2"/>
        <v>0</v>
      </c>
      <c r="O11" s="84">
        <f t="shared" si="9"/>
        <v>0</v>
      </c>
      <c r="P11" s="85">
        <f t="shared" si="3"/>
        <v>0</v>
      </c>
      <c r="Q11" s="84">
        <f t="shared" si="4"/>
        <v>0</v>
      </c>
      <c r="R11" s="86">
        <f t="shared" si="5"/>
        <v>0</v>
      </c>
      <c r="S11" s="85">
        <f t="shared" si="10"/>
        <v>0</v>
      </c>
      <c r="T11" s="109"/>
      <c r="U11" s="50"/>
    </row>
    <row r="12" spans="1:21" ht="19.350000000000001" customHeight="1" thickBot="1" x14ac:dyDescent="0.25">
      <c r="A12" s="28" t="str">
        <f>Team!A11</f>
        <v>Province 10</v>
      </c>
      <c r="B12" s="139">
        <f>Team!B11</f>
        <v>0</v>
      </c>
      <c r="C12" s="25">
        <f>Team!C11</f>
        <v>0</v>
      </c>
      <c r="D12" s="25">
        <f>Team!D11</f>
        <v>0</v>
      </c>
      <c r="E12" s="25">
        <f>Team!E11</f>
        <v>0</v>
      </c>
      <c r="F12" s="25">
        <f>Team!F11</f>
        <v>0</v>
      </c>
      <c r="G12" s="101">
        <f>Team!G11</f>
        <v>0</v>
      </c>
      <c r="H12" s="83">
        <f t="shared" si="0"/>
        <v>0</v>
      </c>
      <c r="I12" s="83">
        <f t="shared" si="1"/>
        <v>0</v>
      </c>
      <c r="J12" s="8">
        <f t="shared" si="6"/>
        <v>0</v>
      </c>
      <c r="K12" s="84">
        <f t="shared" si="7"/>
        <v>0</v>
      </c>
      <c r="L12" s="85">
        <f t="shared" si="8"/>
        <v>0</v>
      </c>
      <c r="M12" s="84">
        <v>0</v>
      </c>
      <c r="N12" s="85">
        <f t="shared" si="2"/>
        <v>0</v>
      </c>
      <c r="O12" s="84">
        <f t="shared" si="9"/>
        <v>0</v>
      </c>
      <c r="P12" s="85">
        <f t="shared" si="3"/>
        <v>0</v>
      </c>
      <c r="Q12" s="84">
        <f t="shared" si="4"/>
        <v>0</v>
      </c>
      <c r="R12" s="86">
        <f t="shared" si="5"/>
        <v>0</v>
      </c>
      <c r="S12" s="85">
        <f t="shared" si="10"/>
        <v>0</v>
      </c>
      <c r="T12" s="109"/>
      <c r="U12" s="104" t="s">
        <v>7</v>
      </c>
    </row>
    <row r="13" spans="1:21" s="3" customFormat="1" ht="25.5" customHeight="1" thickBot="1" x14ac:dyDescent="0.3">
      <c r="A13" s="102" t="str">
        <f>Team!A12</f>
        <v>Total</v>
      </c>
      <c r="B13" s="96">
        <f>Team!B12</f>
        <v>10</v>
      </c>
      <c r="C13" s="87">
        <f>Team!C12</f>
        <v>2</v>
      </c>
      <c r="D13" s="87">
        <f>Team!D12</f>
        <v>10</v>
      </c>
      <c r="E13" s="87">
        <f>Team!E12</f>
        <v>12</v>
      </c>
      <c r="F13" s="87">
        <f>Team!F12</f>
        <v>0</v>
      </c>
      <c r="G13" s="103">
        <f>Team!G12</f>
        <v>0</v>
      </c>
      <c r="H13" s="43">
        <f>D13*3</f>
        <v>30</v>
      </c>
      <c r="I13" s="43">
        <f>SUM(I3:I12)</f>
        <v>2</v>
      </c>
      <c r="J13" s="9">
        <f>SUM(J3:J12)</f>
        <v>2</v>
      </c>
      <c r="K13" s="47">
        <f t="shared" ref="K13:P13" si="11">SUM(K3:K12)</f>
        <v>1700</v>
      </c>
      <c r="L13" s="26">
        <f t="shared" si="11"/>
        <v>8250</v>
      </c>
      <c r="M13" s="49">
        <f t="shared" si="11"/>
        <v>0</v>
      </c>
      <c r="N13" s="9">
        <f t="shared" si="11"/>
        <v>750</v>
      </c>
      <c r="O13" s="49">
        <f t="shared" si="11"/>
        <v>300</v>
      </c>
      <c r="P13" s="9">
        <f t="shared" si="11"/>
        <v>1650</v>
      </c>
      <c r="Q13" s="47">
        <f>SUM(Q3:Q12)</f>
        <v>990</v>
      </c>
      <c r="R13" s="44">
        <f>SUM(R3:R12)</f>
        <v>50</v>
      </c>
      <c r="S13" s="26">
        <f>SUM(S3:S12)</f>
        <v>240</v>
      </c>
      <c r="T13" s="110"/>
      <c r="U13" s="105">
        <f>K13+L13+M13+N13+P13+Q13+R13+S13</f>
        <v>13630</v>
      </c>
    </row>
    <row r="14" spans="1:21" x14ac:dyDescent="0.2">
      <c r="R14" s="12"/>
    </row>
    <row r="16" spans="1:21" ht="13.35" customHeight="1" x14ac:dyDescent="0.2"/>
    <row r="17" spans="21:21" x14ac:dyDescent="0.2">
      <c r="U17" s="12"/>
    </row>
    <row r="18" spans="21:21" x14ac:dyDescent="0.2">
      <c r="U18" s="12"/>
    </row>
    <row r="19" spans="21:21" x14ac:dyDescent="0.2">
      <c r="U19" s="12"/>
    </row>
    <row r="21" spans="21:21" ht="13.7" customHeight="1" x14ac:dyDescent="0.2"/>
  </sheetData>
  <mergeCells count="6">
    <mergeCell ref="Q1:S1"/>
    <mergeCell ref="B1:G1"/>
    <mergeCell ref="H1:J1"/>
    <mergeCell ref="K1:L1"/>
    <mergeCell ref="M1:N1"/>
    <mergeCell ref="O1:P1"/>
  </mergeCell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1"/>
  <sheetViews>
    <sheetView zoomScaleNormal="100" zoomScalePageLayoutView="90" workbookViewId="0">
      <selection activeCell="F7" sqref="F7"/>
    </sheetView>
  </sheetViews>
  <sheetFormatPr defaultColWidth="8.85546875" defaultRowHeight="14.25" x14ac:dyDescent="0.2"/>
  <cols>
    <col min="1" max="1" width="14.85546875" style="1" bestFit="1" customWidth="1"/>
    <col min="2" max="2" width="12" style="1" bestFit="1" customWidth="1"/>
    <col min="3" max="3" width="11.28515625" style="1" bestFit="1" customWidth="1"/>
    <col min="4" max="4" width="2.140625" style="1" customWidth="1"/>
    <col min="5" max="5" width="14" style="1" customWidth="1"/>
    <col min="6" max="6" width="13.42578125" style="1" bestFit="1" customWidth="1"/>
    <col min="7" max="7" width="7.85546875" style="1" bestFit="1" customWidth="1"/>
    <col min="8" max="8" width="8.140625" style="1" bestFit="1" customWidth="1"/>
    <col min="9" max="9" width="14.5703125" style="1" bestFit="1" customWidth="1"/>
    <col min="10" max="10" width="5" style="1" bestFit="1" customWidth="1"/>
    <col min="11" max="11" width="9.140625" style="1" customWidth="1"/>
    <col min="12" max="12" width="2" style="1" customWidth="1"/>
    <col min="13" max="13" width="17.140625" style="1" bestFit="1" customWidth="1"/>
    <col min="14" max="16384" width="8.85546875" style="1"/>
  </cols>
  <sheetData>
    <row r="1" spans="1:13" ht="15" customHeight="1" thickBot="1" x14ac:dyDescent="0.3">
      <c r="A1" s="175" t="s">
        <v>105</v>
      </c>
      <c r="B1" s="176"/>
      <c r="C1" s="176"/>
      <c r="D1" s="176"/>
      <c r="E1" s="176"/>
      <c r="F1" s="176"/>
      <c r="G1" s="176"/>
      <c r="H1" s="176"/>
      <c r="I1" s="176"/>
      <c r="J1" s="176"/>
      <c r="K1" s="177"/>
      <c r="L1" s="53"/>
      <c r="M1" s="3"/>
    </row>
    <row r="2" spans="1:13" ht="45.75" customHeight="1" thickBot="1" x14ac:dyDescent="0.25">
      <c r="A2" s="30" t="s">
        <v>62</v>
      </c>
      <c r="B2" s="21" t="s">
        <v>63</v>
      </c>
      <c r="C2" s="21" t="s">
        <v>64</v>
      </c>
      <c r="L2" s="33"/>
    </row>
    <row r="3" spans="1:13" ht="15" thickBot="1" x14ac:dyDescent="0.25">
      <c r="A3" s="8">
        <v>5</v>
      </c>
      <c r="B3" s="55">
        <v>400</v>
      </c>
      <c r="C3" s="55">
        <v>100</v>
      </c>
      <c r="L3" s="33"/>
    </row>
    <row r="4" spans="1:13" ht="30.75" thickBot="1" x14ac:dyDescent="0.25">
      <c r="A4" s="8"/>
      <c r="B4" s="55"/>
      <c r="C4" s="55"/>
      <c r="L4" s="33"/>
      <c r="M4" s="59" t="s">
        <v>7</v>
      </c>
    </row>
    <row r="5" spans="1:13" ht="15" customHeight="1" thickBot="1" x14ac:dyDescent="0.25">
      <c r="A5" s="56" t="s">
        <v>65</v>
      </c>
      <c r="B5" s="15">
        <f>A3*B3</f>
        <v>2000</v>
      </c>
      <c r="C5" s="15">
        <f>A3*C3</f>
        <v>500</v>
      </c>
      <c r="L5" s="33"/>
      <c r="M5" s="60">
        <f>B5+C5</f>
        <v>2500</v>
      </c>
    </row>
    <row r="6" spans="1:13" ht="15" customHeight="1" thickBot="1" x14ac:dyDescent="0.3">
      <c r="A6" s="175" t="s">
        <v>106</v>
      </c>
      <c r="B6" s="176"/>
      <c r="C6" s="176"/>
      <c r="D6" s="176"/>
      <c r="E6" s="176"/>
      <c r="F6" s="176"/>
      <c r="G6" s="176"/>
      <c r="H6" s="176"/>
      <c r="I6" s="176"/>
      <c r="J6" s="176"/>
      <c r="K6" s="177"/>
      <c r="L6" s="53"/>
      <c r="M6" s="3"/>
    </row>
    <row r="7" spans="1:13" ht="57.75" thickBot="1" x14ac:dyDescent="0.25">
      <c r="A7" s="21" t="str">
        <f>'Prov_Sal-Perd'!A2</f>
        <v>Province/Region</v>
      </c>
      <c r="B7" s="21" t="str">
        <f>'Prov_Sal-Perd'!H2</f>
        <v>Interviewers</v>
      </c>
      <c r="C7" s="15" t="str">
        <f>'Prov_Sal-Perd'!I2</f>
        <v>Supervisors</v>
      </c>
      <c r="D7" s="63"/>
      <c r="E7" s="21" t="s">
        <v>67</v>
      </c>
      <c r="F7" s="21" t="s">
        <v>68</v>
      </c>
      <c r="G7" s="21" t="s">
        <v>22</v>
      </c>
      <c r="H7" s="21" t="s">
        <v>21</v>
      </c>
      <c r="I7" s="15" t="s">
        <v>5</v>
      </c>
      <c r="J7" s="21" t="s">
        <v>23</v>
      </c>
      <c r="K7" s="21" t="s">
        <v>13</v>
      </c>
      <c r="L7" s="33"/>
    </row>
    <row r="8" spans="1:13" ht="15" x14ac:dyDescent="0.25">
      <c r="A8" s="64" t="str">
        <f>'Prov_Sal-Perd'!A3</f>
        <v>Province 1</v>
      </c>
      <c r="B8" s="64">
        <f>'Prov_Sal-Perd'!H3</f>
        <v>10</v>
      </c>
      <c r="C8" s="65">
        <f>'Prov_Sal-Perd'!I3</f>
        <v>2</v>
      </c>
      <c r="D8" s="66"/>
      <c r="E8" s="65">
        <f>B8+C8+3</f>
        <v>15</v>
      </c>
      <c r="F8" s="65">
        <f t="shared" ref="F8:F17" si="0">15*8*E8</f>
        <v>1800</v>
      </c>
      <c r="G8" s="65">
        <f>8*300</f>
        <v>2400</v>
      </c>
      <c r="H8" s="65">
        <f t="shared" ref="H8:H17" si="1">8*20*E8</f>
        <v>2400</v>
      </c>
      <c r="I8" s="65">
        <f t="shared" ref="I8:I17" si="2">5*B8</f>
        <v>50</v>
      </c>
      <c r="J8" s="65">
        <v>2</v>
      </c>
      <c r="K8" s="65">
        <f>30*8*J8</f>
        <v>480</v>
      </c>
      <c r="L8" s="33"/>
      <c r="M8" s="52"/>
    </row>
    <row r="9" spans="1:13" ht="19.7" customHeight="1" x14ac:dyDescent="0.25">
      <c r="A9" s="27" t="str">
        <f>'Prov_Sal-Perd'!A4</f>
        <v>Province 2</v>
      </c>
      <c r="B9" s="27">
        <f>'Prov_Sal-Perd'!H4</f>
        <v>0</v>
      </c>
      <c r="C9" s="55">
        <f>'Prov_Sal-Perd'!I4</f>
        <v>0</v>
      </c>
      <c r="D9" s="33"/>
      <c r="E9" s="55">
        <v>0</v>
      </c>
      <c r="F9" s="55">
        <f t="shared" si="0"/>
        <v>0</v>
      </c>
      <c r="G9" s="55">
        <v>0</v>
      </c>
      <c r="H9" s="55">
        <f t="shared" si="1"/>
        <v>0</v>
      </c>
      <c r="I9" s="55">
        <f t="shared" si="2"/>
        <v>0</v>
      </c>
      <c r="J9" s="55">
        <v>0</v>
      </c>
      <c r="K9" s="55">
        <f t="shared" ref="K9:K17" si="3">30*8*J9</f>
        <v>0</v>
      </c>
      <c r="L9" s="33"/>
      <c r="M9" s="52"/>
    </row>
    <row r="10" spans="1:13" ht="19.7" customHeight="1" x14ac:dyDescent="0.25">
      <c r="A10" s="27" t="str">
        <f>'Prov_Sal-Perd'!A5</f>
        <v>Province 3</v>
      </c>
      <c r="B10" s="27">
        <f>'Prov_Sal-Perd'!H5</f>
        <v>0</v>
      </c>
      <c r="C10" s="55">
        <f>'Prov_Sal-Perd'!I5</f>
        <v>0</v>
      </c>
      <c r="D10" s="33"/>
      <c r="E10" s="55">
        <v>0</v>
      </c>
      <c r="F10" s="55">
        <f t="shared" si="0"/>
        <v>0</v>
      </c>
      <c r="G10" s="55">
        <v>0</v>
      </c>
      <c r="H10" s="55">
        <f t="shared" si="1"/>
        <v>0</v>
      </c>
      <c r="I10" s="55">
        <f t="shared" si="2"/>
        <v>0</v>
      </c>
      <c r="J10" s="55">
        <v>0</v>
      </c>
      <c r="K10" s="55">
        <f t="shared" si="3"/>
        <v>0</v>
      </c>
      <c r="L10" s="33"/>
      <c r="M10" s="52"/>
    </row>
    <row r="11" spans="1:13" ht="19.7" customHeight="1" x14ac:dyDescent="0.25">
      <c r="A11" s="27" t="str">
        <f>'Prov_Sal-Perd'!A6</f>
        <v>Province 4</v>
      </c>
      <c r="B11" s="27">
        <f>'Prov_Sal-Perd'!H6</f>
        <v>0</v>
      </c>
      <c r="C11" s="55">
        <f>'Prov_Sal-Perd'!I6</f>
        <v>0</v>
      </c>
      <c r="D11" s="33"/>
      <c r="E11" s="55">
        <v>0</v>
      </c>
      <c r="F11" s="55">
        <f t="shared" si="0"/>
        <v>0</v>
      </c>
      <c r="G11" s="55">
        <v>0</v>
      </c>
      <c r="H11" s="55">
        <f t="shared" si="1"/>
        <v>0</v>
      </c>
      <c r="I11" s="55">
        <f t="shared" si="2"/>
        <v>0</v>
      </c>
      <c r="J11" s="55">
        <v>0</v>
      </c>
      <c r="K11" s="55">
        <f t="shared" si="3"/>
        <v>0</v>
      </c>
      <c r="L11" s="33"/>
      <c r="M11" s="52"/>
    </row>
    <row r="12" spans="1:13" ht="19.7" customHeight="1" x14ac:dyDescent="0.25">
      <c r="A12" s="27" t="str">
        <f>'Prov_Sal-Perd'!A7</f>
        <v>Province 5</v>
      </c>
      <c r="B12" s="27">
        <f>'Prov_Sal-Perd'!H7</f>
        <v>0</v>
      </c>
      <c r="C12" s="55">
        <f>'Prov_Sal-Perd'!I7</f>
        <v>0</v>
      </c>
      <c r="D12" s="33"/>
      <c r="E12" s="55">
        <v>0</v>
      </c>
      <c r="F12" s="55">
        <f t="shared" si="0"/>
        <v>0</v>
      </c>
      <c r="G12" s="55">
        <v>0</v>
      </c>
      <c r="H12" s="55">
        <f t="shared" si="1"/>
        <v>0</v>
      </c>
      <c r="I12" s="55">
        <f t="shared" si="2"/>
        <v>0</v>
      </c>
      <c r="J12" s="55">
        <v>0</v>
      </c>
      <c r="K12" s="55">
        <f t="shared" si="3"/>
        <v>0</v>
      </c>
      <c r="L12" s="33"/>
      <c r="M12" s="52"/>
    </row>
    <row r="13" spans="1:13" ht="19.7" customHeight="1" x14ac:dyDescent="0.25">
      <c r="A13" s="27" t="str">
        <f>'Prov_Sal-Perd'!A8</f>
        <v>Province 6</v>
      </c>
      <c r="B13" s="27">
        <f>'Prov_Sal-Perd'!H8</f>
        <v>0</v>
      </c>
      <c r="C13" s="55">
        <f>'Prov_Sal-Perd'!I8</f>
        <v>0</v>
      </c>
      <c r="D13" s="33"/>
      <c r="E13" s="55">
        <v>0</v>
      </c>
      <c r="F13" s="55">
        <f t="shared" si="0"/>
        <v>0</v>
      </c>
      <c r="G13" s="55">
        <v>0</v>
      </c>
      <c r="H13" s="55">
        <f t="shared" si="1"/>
        <v>0</v>
      </c>
      <c r="I13" s="55">
        <f t="shared" si="2"/>
        <v>0</v>
      </c>
      <c r="J13" s="55">
        <v>0</v>
      </c>
      <c r="K13" s="55">
        <f t="shared" si="3"/>
        <v>0</v>
      </c>
      <c r="L13" s="33"/>
      <c r="M13" s="52"/>
    </row>
    <row r="14" spans="1:13" ht="19.7" customHeight="1" x14ac:dyDescent="0.25">
      <c r="A14" s="27" t="str">
        <f>'Prov_Sal-Perd'!A9</f>
        <v>Province 7</v>
      </c>
      <c r="B14" s="27">
        <f>'Prov_Sal-Perd'!H9</f>
        <v>0</v>
      </c>
      <c r="C14" s="55">
        <f>'Prov_Sal-Perd'!I9</f>
        <v>0</v>
      </c>
      <c r="D14" s="33"/>
      <c r="E14" s="55">
        <v>0</v>
      </c>
      <c r="F14" s="55">
        <f t="shared" si="0"/>
        <v>0</v>
      </c>
      <c r="G14" s="55">
        <v>0</v>
      </c>
      <c r="H14" s="55">
        <f t="shared" si="1"/>
        <v>0</v>
      </c>
      <c r="I14" s="55">
        <f t="shared" si="2"/>
        <v>0</v>
      </c>
      <c r="J14" s="55">
        <v>0</v>
      </c>
      <c r="K14" s="55">
        <f t="shared" si="3"/>
        <v>0</v>
      </c>
      <c r="L14" s="33"/>
      <c r="M14" s="52"/>
    </row>
    <row r="15" spans="1:13" ht="19.7" customHeight="1" x14ac:dyDescent="0.25">
      <c r="A15" s="27" t="str">
        <f>'Prov_Sal-Perd'!A10</f>
        <v>Province 8</v>
      </c>
      <c r="B15" s="27">
        <f>'Prov_Sal-Perd'!H10</f>
        <v>0</v>
      </c>
      <c r="C15" s="55">
        <f>'Prov_Sal-Perd'!I10</f>
        <v>0</v>
      </c>
      <c r="D15" s="33"/>
      <c r="E15" s="55">
        <v>0</v>
      </c>
      <c r="F15" s="55">
        <f t="shared" si="0"/>
        <v>0</v>
      </c>
      <c r="G15" s="55">
        <v>0</v>
      </c>
      <c r="H15" s="55">
        <f t="shared" si="1"/>
        <v>0</v>
      </c>
      <c r="I15" s="55">
        <f t="shared" si="2"/>
        <v>0</v>
      </c>
      <c r="J15" s="55">
        <v>0</v>
      </c>
      <c r="K15" s="55">
        <f t="shared" si="3"/>
        <v>0</v>
      </c>
      <c r="L15" s="33"/>
      <c r="M15" s="52"/>
    </row>
    <row r="16" spans="1:13" ht="19.5" customHeight="1" thickBot="1" x14ac:dyDescent="0.3">
      <c r="A16" s="27" t="str">
        <f>'Prov_Sal-Perd'!A11</f>
        <v>Province 9</v>
      </c>
      <c r="B16" s="27">
        <f>'Prov_Sal-Perd'!H11</f>
        <v>0</v>
      </c>
      <c r="C16" s="55">
        <f>'Prov_Sal-Perd'!I11</f>
        <v>0</v>
      </c>
      <c r="D16" s="33"/>
      <c r="E16" s="55">
        <v>0</v>
      </c>
      <c r="F16" s="55">
        <f t="shared" si="0"/>
        <v>0</v>
      </c>
      <c r="G16" s="55">
        <v>0</v>
      </c>
      <c r="H16" s="55">
        <f t="shared" si="1"/>
        <v>0</v>
      </c>
      <c r="I16" s="55">
        <f t="shared" si="2"/>
        <v>0</v>
      </c>
      <c r="J16" s="55">
        <v>0</v>
      </c>
      <c r="K16" s="55">
        <f t="shared" si="3"/>
        <v>0</v>
      </c>
      <c r="L16" s="33"/>
      <c r="M16" s="52"/>
    </row>
    <row r="17" spans="1:15" ht="33" customHeight="1" thickBot="1" x14ac:dyDescent="0.25">
      <c r="A17" s="27" t="str">
        <f>'Prov_Sal-Perd'!A12</f>
        <v>Province 10</v>
      </c>
      <c r="B17" s="27">
        <f>'Prov_Sal-Perd'!H12</f>
        <v>0</v>
      </c>
      <c r="C17" s="55">
        <f>'Prov_Sal-Perd'!I12</f>
        <v>0</v>
      </c>
      <c r="D17" s="33"/>
      <c r="E17" s="55">
        <v>0</v>
      </c>
      <c r="F17" s="55">
        <f t="shared" si="0"/>
        <v>0</v>
      </c>
      <c r="G17" s="55">
        <v>0</v>
      </c>
      <c r="H17" s="55">
        <f t="shared" si="1"/>
        <v>0</v>
      </c>
      <c r="I17" s="55">
        <f t="shared" si="2"/>
        <v>0</v>
      </c>
      <c r="J17" s="55">
        <v>0</v>
      </c>
      <c r="K17" s="55">
        <f t="shared" si="3"/>
        <v>0</v>
      </c>
      <c r="L17" s="33"/>
      <c r="M17" s="59" t="s">
        <v>7</v>
      </c>
    </row>
    <row r="18" spans="1:15" ht="27.75" customHeight="1" thickBot="1" x14ac:dyDescent="0.3">
      <c r="A18" s="49" t="s">
        <v>1</v>
      </c>
      <c r="B18" s="87">
        <f>'Prov_Sal-Perd'!H13</f>
        <v>30</v>
      </c>
      <c r="C18" s="88">
        <f>'Prov_Sal-Perd'!I13</f>
        <v>2</v>
      </c>
      <c r="D18" s="89"/>
      <c r="E18" s="88">
        <f>SUM(E8:E17)</f>
        <v>15</v>
      </c>
      <c r="F18" s="88">
        <f t="shared" ref="F18:K18" si="4">SUM(F8:F17)</f>
        <v>1800</v>
      </c>
      <c r="G18" s="88">
        <f t="shared" si="4"/>
        <v>2400</v>
      </c>
      <c r="H18" s="88">
        <f t="shared" si="4"/>
        <v>2400</v>
      </c>
      <c r="I18" s="88">
        <f t="shared" si="4"/>
        <v>50</v>
      </c>
      <c r="J18" s="88">
        <f t="shared" si="4"/>
        <v>2</v>
      </c>
      <c r="K18" s="90">
        <f t="shared" si="4"/>
        <v>480</v>
      </c>
      <c r="L18" s="33"/>
      <c r="M18" s="61">
        <f>F18+H18+I18+K18</f>
        <v>4730</v>
      </c>
      <c r="O18" s="12"/>
    </row>
    <row r="19" spans="1:15" ht="15" thickBot="1" x14ac:dyDescent="0.25"/>
    <row r="20" spans="1:15" ht="33.6" customHeight="1" x14ac:dyDescent="0.2">
      <c r="M20" s="57" t="s">
        <v>66</v>
      </c>
    </row>
    <row r="21" spans="1:15" ht="15.75" thickBot="1" x14ac:dyDescent="0.25">
      <c r="M21" s="62">
        <f>M5+M18</f>
        <v>7230</v>
      </c>
    </row>
  </sheetData>
  <mergeCells count="2">
    <mergeCell ref="A1:K1"/>
    <mergeCell ref="A6:K6"/>
  </mergeCells>
  <pageMargins left="0.7" right="0.7" top="0.75" bottom="0.75" header="0.3" footer="0.3"/>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
  <sheetViews>
    <sheetView zoomScale="110" zoomScaleNormal="110" workbookViewId="0">
      <selection activeCell="G26" sqref="G26"/>
    </sheetView>
  </sheetViews>
  <sheetFormatPr defaultColWidth="12.85546875" defaultRowHeight="14.25" x14ac:dyDescent="0.2"/>
  <cols>
    <col min="1" max="1" width="15.42578125" style="1" bestFit="1" customWidth="1"/>
    <col min="2" max="2" width="17.5703125" style="1" bestFit="1" customWidth="1"/>
    <col min="3" max="3" width="6.28515625" style="1" bestFit="1" customWidth="1"/>
    <col min="4" max="4" width="12.42578125" style="1" bestFit="1" customWidth="1"/>
    <col min="5" max="5" width="9.28515625" style="1" bestFit="1" customWidth="1"/>
    <col min="6" max="6" width="12.140625" style="1" bestFit="1" customWidth="1"/>
    <col min="7" max="7" width="10.140625" style="1" customWidth="1"/>
    <col min="8" max="8" width="7.42578125" style="1" bestFit="1" customWidth="1"/>
    <col min="9" max="9" width="2.5703125" style="1" customWidth="1"/>
    <col min="10" max="10" width="17.140625" style="1" bestFit="1" customWidth="1"/>
    <col min="11" max="16384" width="12.85546875" style="1"/>
  </cols>
  <sheetData>
    <row r="1" spans="1:10" ht="15" customHeight="1" thickBot="1" x14ac:dyDescent="0.3">
      <c r="A1" s="183" t="s">
        <v>71</v>
      </c>
      <c r="B1" s="184"/>
    </row>
    <row r="2" spans="1:10" ht="57.75" thickBot="1" x14ac:dyDescent="0.25">
      <c r="A2" s="15" t="str">
        <f>Training!A7</f>
        <v>Province/Region</v>
      </c>
      <c r="B2" s="31" t="str">
        <f>Training!E7</f>
        <v>Total people (incl. 3 add. interviewers)</v>
      </c>
      <c r="C2" s="21" t="s">
        <v>2</v>
      </c>
      <c r="D2" s="21" t="s">
        <v>69</v>
      </c>
      <c r="E2" s="21" t="s">
        <v>70</v>
      </c>
      <c r="F2" s="21" t="s">
        <v>6</v>
      </c>
      <c r="G2" s="21" t="s">
        <v>18</v>
      </c>
      <c r="H2" s="21" t="s">
        <v>19</v>
      </c>
      <c r="I2" s="34"/>
    </row>
    <row r="3" spans="1:10" ht="15" x14ac:dyDescent="0.25">
      <c r="A3" s="51" t="str">
        <f>Training!A8</f>
        <v>Province 1</v>
      </c>
      <c r="B3" s="93">
        <f>Training!E8</f>
        <v>15</v>
      </c>
      <c r="C3" s="94">
        <f>200*B3</f>
        <v>3000</v>
      </c>
      <c r="D3" s="94">
        <f>15*B3</f>
        <v>225</v>
      </c>
      <c r="E3" s="94">
        <v>0</v>
      </c>
      <c r="F3" s="94">
        <f>2*B3*15</f>
        <v>450</v>
      </c>
      <c r="G3" s="94">
        <f>25*B3</f>
        <v>375</v>
      </c>
      <c r="H3" s="94">
        <f>20*B3</f>
        <v>300</v>
      </c>
      <c r="I3" s="33"/>
      <c r="J3" s="52"/>
    </row>
    <row r="4" spans="1:10" ht="17.45" customHeight="1" x14ac:dyDescent="0.2">
      <c r="A4" s="27" t="str">
        <f>Training!A9</f>
        <v>Province 2</v>
      </c>
      <c r="B4" s="92">
        <f>Training!E9</f>
        <v>0</v>
      </c>
      <c r="C4" s="91">
        <f t="shared" ref="C4:C12" si="0">200*B4</f>
        <v>0</v>
      </c>
      <c r="D4" s="91">
        <f t="shared" ref="D4:D12" si="1">15*B4</f>
        <v>0</v>
      </c>
      <c r="E4" s="91">
        <v>0</v>
      </c>
      <c r="F4" s="91">
        <f t="shared" ref="F4:F12" si="2">2*B4*15</f>
        <v>0</v>
      </c>
      <c r="G4" s="91">
        <f t="shared" ref="G4:G12" si="3">25*B4</f>
        <v>0</v>
      </c>
      <c r="H4" s="91">
        <f t="shared" ref="H4:H12" si="4">20*B4</f>
        <v>0</v>
      </c>
      <c r="I4" s="33"/>
    </row>
    <row r="5" spans="1:10" ht="17.45" customHeight="1" x14ac:dyDescent="0.25">
      <c r="A5" s="27" t="str">
        <f>Training!A10</f>
        <v>Province 3</v>
      </c>
      <c r="B5" s="92">
        <f>Training!E10</f>
        <v>0</v>
      </c>
      <c r="C5" s="91">
        <f t="shared" si="0"/>
        <v>0</v>
      </c>
      <c r="D5" s="91">
        <f t="shared" si="1"/>
        <v>0</v>
      </c>
      <c r="E5" s="91">
        <v>0</v>
      </c>
      <c r="F5" s="91">
        <f t="shared" si="2"/>
        <v>0</v>
      </c>
      <c r="G5" s="91">
        <f t="shared" si="3"/>
        <v>0</v>
      </c>
      <c r="H5" s="91">
        <f t="shared" si="4"/>
        <v>0</v>
      </c>
      <c r="I5" s="33"/>
      <c r="J5" s="52"/>
    </row>
    <row r="6" spans="1:10" ht="17.45" customHeight="1" x14ac:dyDescent="0.25">
      <c r="A6" s="27" t="str">
        <f>Training!A11</f>
        <v>Province 4</v>
      </c>
      <c r="B6" s="92">
        <f>Training!E11</f>
        <v>0</v>
      </c>
      <c r="C6" s="91">
        <f t="shared" si="0"/>
        <v>0</v>
      </c>
      <c r="D6" s="91">
        <f t="shared" si="1"/>
        <v>0</v>
      </c>
      <c r="E6" s="91">
        <v>0</v>
      </c>
      <c r="F6" s="91">
        <f t="shared" si="2"/>
        <v>0</v>
      </c>
      <c r="G6" s="91">
        <f t="shared" si="3"/>
        <v>0</v>
      </c>
      <c r="H6" s="91">
        <f t="shared" si="4"/>
        <v>0</v>
      </c>
      <c r="I6" s="33"/>
      <c r="J6" s="52"/>
    </row>
    <row r="7" spans="1:10" ht="17.45" customHeight="1" x14ac:dyDescent="0.25">
      <c r="A7" s="27" t="str">
        <f>Training!A12</f>
        <v>Province 5</v>
      </c>
      <c r="B7" s="92">
        <f>Training!E12</f>
        <v>0</v>
      </c>
      <c r="C7" s="91">
        <f t="shared" si="0"/>
        <v>0</v>
      </c>
      <c r="D7" s="91">
        <f t="shared" si="1"/>
        <v>0</v>
      </c>
      <c r="E7" s="91">
        <v>0</v>
      </c>
      <c r="F7" s="91">
        <f t="shared" si="2"/>
        <v>0</v>
      </c>
      <c r="G7" s="91">
        <f t="shared" si="3"/>
        <v>0</v>
      </c>
      <c r="H7" s="91">
        <f t="shared" si="4"/>
        <v>0</v>
      </c>
      <c r="I7" s="33"/>
      <c r="J7" s="52"/>
    </row>
    <row r="8" spans="1:10" ht="17.45" customHeight="1" x14ac:dyDescent="0.25">
      <c r="A8" s="27" t="str">
        <f>Training!A13</f>
        <v>Province 6</v>
      </c>
      <c r="B8" s="92">
        <f>Training!E13</f>
        <v>0</v>
      </c>
      <c r="C8" s="91">
        <f t="shared" si="0"/>
        <v>0</v>
      </c>
      <c r="D8" s="91">
        <f t="shared" si="1"/>
        <v>0</v>
      </c>
      <c r="E8" s="91">
        <v>0</v>
      </c>
      <c r="F8" s="91">
        <f t="shared" si="2"/>
        <v>0</v>
      </c>
      <c r="G8" s="91">
        <f t="shared" si="3"/>
        <v>0</v>
      </c>
      <c r="H8" s="91">
        <f t="shared" si="4"/>
        <v>0</v>
      </c>
      <c r="I8" s="33"/>
      <c r="J8" s="52"/>
    </row>
    <row r="9" spans="1:10" ht="17.45" customHeight="1" x14ac:dyDescent="0.25">
      <c r="A9" s="27" t="str">
        <f>Training!A14</f>
        <v>Province 7</v>
      </c>
      <c r="B9" s="92">
        <f>Training!E14</f>
        <v>0</v>
      </c>
      <c r="C9" s="91">
        <f t="shared" si="0"/>
        <v>0</v>
      </c>
      <c r="D9" s="91">
        <f t="shared" si="1"/>
        <v>0</v>
      </c>
      <c r="E9" s="91">
        <v>0</v>
      </c>
      <c r="F9" s="91">
        <f t="shared" si="2"/>
        <v>0</v>
      </c>
      <c r="G9" s="91">
        <f t="shared" si="3"/>
        <v>0</v>
      </c>
      <c r="H9" s="91">
        <f t="shared" si="4"/>
        <v>0</v>
      </c>
      <c r="I9" s="33"/>
      <c r="J9" s="52"/>
    </row>
    <row r="10" spans="1:10" ht="17.45" customHeight="1" x14ac:dyDescent="0.25">
      <c r="A10" s="27" t="str">
        <f>Training!A15</f>
        <v>Province 8</v>
      </c>
      <c r="B10" s="92">
        <f>Training!E15</f>
        <v>0</v>
      </c>
      <c r="C10" s="91">
        <f t="shared" si="0"/>
        <v>0</v>
      </c>
      <c r="D10" s="91">
        <f t="shared" si="1"/>
        <v>0</v>
      </c>
      <c r="E10" s="91">
        <v>0</v>
      </c>
      <c r="F10" s="91">
        <f t="shared" si="2"/>
        <v>0</v>
      </c>
      <c r="G10" s="91">
        <f t="shared" si="3"/>
        <v>0</v>
      </c>
      <c r="H10" s="91">
        <f t="shared" si="4"/>
        <v>0</v>
      </c>
      <c r="I10" s="33"/>
      <c r="J10" s="52"/>
    </row>
    <row r="11" spans="1:10" ht="17.45" customHeight="1" thickBot="1" x14ac:dyDescent="0.3">
      <c r="A11" s="27" t="str">
        <f>Training!A16</f>
        <v>Province 9</v>
      </c>
      <c r="B11" s="92">
        <f>Training!E16</f>
        <v>0</v>
      </c>
      <c r="C11" s="91">
        <f t="shared" si="0"/>
        <v>0</v>
      </c>
      <c r="D11" s="91">
        <f t="shared" si="1"/>
        <v>0</v>
      </c>
      <c r="E11" s="91">
        <v>0</v>
      </c>
      <c r="F11" s="91">
        <f t="shared" si="2"/>
        <v>0</v>
      </c>
      <c r="G11" s="91">
        <f t="shared" si="3"/>
        <v>0</v>
      </c>
      <c r="H11" s="91">
        <f t="shared" si="4"/>
        <v>0</v>
      </c>
      <c r="I11" s="33"/>
      <c r="J11" s="52"/>
    </row>
    <row r="12" spans="1:10" ht="29.25" customHeight="1" thickBot="1" x14ac:dyDescent="0.25">
      <c r="A12" s="28" t="str">
        <f>Training!A17</f>
        <v>Province 10</v>
      </c>
      <c r="B12" s="92">
        <f>Training!E17</f>
        <v>0</v>
      </c>
      <c r="C12" s="91">
        <f t="shared" si="0"/>
        <v>0</v>
      </c>
      <c r="D12" s="91">
        <f t="shared" si="1"/>
        <v>0</v>
      </c>
      <c r="E12" s="91">
        <v>0</v>
      </c>
      <c r="F12" s="91">
        <f t="shared" si="2"/>
        <v>0</v>
      </c>
      <c r="G12" s="91">
        <f t="shared" si="3"/>
        <v>0</v>
      </c>
      <c r="H12" s="91">
        <f t="shared" si="4"/>
        <v>0</v>
      </c>
      <c r="I12" s="33"/>
      <c r="J12" s="57" t="s">
        <v>7</v>
      </c>
    </row>
    <row r="13" spans="1:10" ht="17.45" customHeight="1" thickBot="1" x14ac:dyDescent="0.25">
      <c r="A13" s="21" t="str">
        <f>Training!A18</f>
        <v>Total</v>
      </c>
      <c r="B13" s="45">
        <f>Training!E18</f>
        <v>15</v>
      </c>
      <c r="C13" s="41">
        <f>SUM(C3:C12)</f>
        <v>3000</v>
      </c>
      <c r="D13" s="41">
        <f>SUM(D3:D12)</f>
        <v>225</v>
      </c>
      <c r="E13" s="41">
        <f>SUM(E3:E12)</f>
        <v>0</v>
      </c>
      <c r="F13" s="41">
        <f>SUM(F3:F12)</f>
        <v>450</v>
      </c>
      <c r="G13" s="41">
        <f t="shared" ref="G13:H13" si="5">SUM(G3:G12)</f>
        <v>375</v>
      </c>
      <c r="H13" s="77">
        <f t="shared" si="5"/>
        <v>300</v>
      </c>
      <c r="I13" s="33"/>
      <c r="J13" s="62">
        <f>C13+D13+E13+F13+G13+H13</f>
        <v>4350</v>
      </c>
    </row>
  </sheetData>
  <mergeCells count="1">
    <mergeCell ref="A1:B1"/>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zoomScale="110" zoomScaleNormal="110" zoomScalePageLayoutView="90" workbookViewId="0">
      <selection activeCell="D4" sqref="D4"/>
    </sheetView>
  </sheetViews>
  <sheetFormatPr defaultColWidth="8.85546875" defaultRowHeight="14.25" x14ac:dyDescent="0.2"/>
  <cols>
    <col min="1" max="1" width="20" style="1" bestFit="1" customWidth="1"/>
    <col min="2" max="2" width="11.28515625" style="1" bestFit="1" customWidth="1"/>
    <col min="3" max="3" width="7.5703125" style="1" bestFit="1" customWidth="1"/>
    <col min="4" max="4" width="17.5703125" style="1" customWidth="1"/>
    <col min="5" max="5" width="10.7109375" style="1" customWidth="1"/>
    <col min="6" max="6" width="10.140625" style="1" customWidth="1"/>
    <col min="7" max="7" width="15.140625" style="1" bestFit="1" customWidth="1"/>
    <col min="8" max="8" width="1.7109375" style="1" customWidth="1"/>
    <col min="9" max="9" width="17.5703125" style="1" bestFit="1" customWidth="1"/>
    <col min="10" max="16384" width="8.85546875" style="1"/>
  </cols>
  <sheetData>
    <row r="1" spans="1:9" ht="60" thickBot="1" x14ac:dyDescent="0.25">
      <c r="A1" s="121" t="s">
        <v>72</v>
      </c>
      <c r="B1" s="122" t="s">
        <v>73</v>
      </c>
    </row>
    <row r="2" spans="1:9" ht="28.7" customHeight="1" thickBot="1" x14ac:dyDescent="0.25">
      <c r="A2" s="54"/>
      <c r="B2" s="181" t="s">
        <v>109</v>
      </c>
      <c r="C2" s="185"/>
      <c r="D2" s="185"/>
      <c r="E2" s="182"/>
      <c r="F2" s="181" t="s">
        <v>4</v>
      </c>
      <c r="G2" s="182"/>
      <c r="H2" s="33"/>
    </row>
    <row r="3" spans="1:9" ht="57.75" thickBot="1" x14ac:dyDescent="0.3">
      <c r="A3" s="21" t="str">
        <f>Material!A2</f>
        <v>Province/Region</v>
      </c>
      <c r="B3" s="46" t="str">
        <f>'Prov_Sal-Perd'!F2</f>
        <v>Field days (n=X)</v>
      </c>
      <c r="C3" s="16" t="s">
        <v>25</v>
      </c>
      <c r="D3" s="16" t="s">
        <v>119</v>
      </c>
      <c r="E3" s="18" t="s">
        <v>29</v>
      </c>
      <c r="F3" s="46" t="s">
        <v>29</v>
      </c>
      <c r="G3" s="77" t="s">
        <v>5</v>
      </c>
      <c r="H3" s="33"/>
      <c r="I3" s="3"/>
    </row>
    <row r="4" spans="1:9" ht="19.350000000000001" customHeight="1" x14ac:dyDescent="0.25">
      <c r="A4" s="35" t="str">
        <f>Material!A3</f>
        <v>Province 1</v>
      </c>
      <c r="B4" s="117">
        <f>'Prov_Sal-Perd'!F3</f>
        <v>30</v>
      </c>
      <c r="C4" s="37">
        <v>2</v>
      </c>
      <c r="D4" s="37">
        <f>500*C4</f>
        <v>1000</v>
      </c>
      <c r="E4" s="118">
        <f>100*8*C4</f>
        <v>1600</v>
      </c>
      <c r="F4" s="119">
        <f>100*5*C4</f>
        <v>1000</v>
      </c>
      <c r="G4" s="118">
        <v>0</v>
      </c>
      <c r="H4" s="33"/>
      <c r="I4" s="3"/>
    </row>
    <row r="5" spans="1:9" ht="19.350000000000001" customHeight="1" x14ac:dyDescent="0.25">
      <c r="A5" s="22" t="str">
        <f>Material!A4</f>
        <v>Province 2</v>
      </c>
      <c r="B5" s="111">
        <f>'Prov_Sal-Perd'!F4</f>
        <v>0</v>
      </c>
      <c r="C5" s="4">
        <v>0</v>
      </c>
      <c r="D5" s="4">
        <f t="shared" ref="D5:D13" si="0">500*C5</f>
        <v>0</v>
      </c>
      <c r="E5" s="112">
        <f t="shared" ref="E5:E13" si="1">100*8*C5</f>
        <v>0</v>
      </c>
      <c r="F5" s="115">
        <f t="shared" ref="F5:F13" si="2">100*5*C5</f>
        <v>0</v>
      </c>
      <c r="G5" s="112">
        <v>0</v>
      </c>
      <c r="H5" s="33"/>
      <c r="I5" s="3"/>
    </row>
    <row r="6" spans="1:9" ht="19.350000000000001" customHeight="1" x14ac:dyDescent="0.25">
      <c r="A6" s="22" t="str">
        <f>Material!A5</f>
        <v>Province 3</v>
      </c>
      <c r="B6" s="111">
        <f>'Prov_Sal-Perd'!F5</f>
        <v>0</v>
      </c>
      <c r="C6" s="4">
        <v>0</v>
      </c>
      <c r="D6" s="4">
        <f t="shared" si="0"/>
        <v>0</v>
      </c>
      <c r="E6" s="112">
        <f t="shared" si="1"/>
        <v>0</v>
      </c>
      <c r="F6" s="115">
        <f t="shared" si="2"/>
        <v>0</v>
      </c>
      <c r="G6" s="112">
        <v>0</v>
      </c>
      <c r="H6" s="33"/>
      <c r="I6" s="3"/>
    </row>
    <row r="7" spans="1:9" ht="19.350000000000001" customHeight="1" x14ac:dyDescent="0.25">
      <c r="A7" s="22" t="str">
        <f>Material!A6</f>
        <v>Province 4</v>
      </c>
      <c r="B7" s="111">
        <f>'Prov_Sal-Perd'!F6</f>
        <v>0</v>
      </c>
      <c r="C7" s="4">
        <v>0</v>
      </c>
      <c r="D7" s="4">
        <f t="shared" si="0"/>
        <v>0</v>
      </c>
      <c r="E7" s="112">
        <f t="shared" si="1"/>
        <v>0</v>
      </c>
      <c r="F7" s="115">
        <f t="shared" si="2"/>
        <v>0</v>
      </c>
      <c r="G7" s="112">
        <v>0</v>
      </c>
      <c r="H7" s="33"/>
      <c r="I7" s="3"/>
    </row>
    <row r="8" spans="1:9" ht="19.350000000000001" customHeight="1" x14ac:dyDescent="0.25">
      <c r="A8" s="22" t="str">
        <f>Material!A7</f>
        <v>Province 5</v>
      </c>
      <c r="B8" s="111">
        <f>'Prov_Sal-Perd'!F7</f>
        <v>0</v>
      </c>
      <c r="C8" s="4">
        <v>0</v>
      </c>
      <c r="D8" s="4">
        <f t="shared" si="0"/>
        <v>0</v>
      </c>
      <c r="E8" s="112">
        <f t="shared" si="1"/>
        <v>0</v>
      </c>
      <c r="F8" s="115">
        <f t="shared" si="2"/>
        <v>0</v>
      </c>
      <c r="G8" s="112">
        <v>0</v>
      </c>
      <c r="H8" s="33"/>
      <c r="I8" s="3"/>
    </row>
    <row r="9" spans="1:9" ht="19.350000000000001" customHeight="1" x14ac:dyDescent="0.25">
      <c r="A9" s="22" t="str">
        <f>Material!A8</f>
        <v>Province 6</v>
      </c>
      <c r="B9" s="111">
        <f>'Prov_Sal-Perd'!F8</f>
        <v>0</v>
      </c>
      <c r="C9" s="4">
        <v>0</v>
      </c>
      <c r="D9" s="4">
        <f t="shared" si="0"/>
        <v>0</v>
      </c>
      <c r="E9" s="112">
        <f t="shared" si="1"/>
        <v>0</v>
      </c>
      <c r="F9" s="115">
        <f t="shared" si="2"/>
        <v>0</v>
      </c>
      <c r="G9" s="112">
        <v>0</v>
      </c>
      <c r="H9" s="33"/>
      <c r="I9" s="3"/>
    </row>
    <row r="10" spans="1:9" ht="19.350000000000001" customHeight="1" x14ac:dyDescent="0.25">
      <c r="A10" s="22" t="str">
        <f>Material!A9</f>
        <v>Province 7</v>
      </c>
      <c r="B10" s="111">
        <f>'Prov_Sal-Perd'!F9</f>
        <v>0</v>
      </c>
      <c r="C10" s="4">
        <v>0</v>
      </c>
      <c r="D10" s="4">
        <f t="shared" si="0"/>
        <v>0</v>
      </c>
      <c r="E10" s="112">
        <f t="shared" si="1"/>
        <v>0</v>
      </c>
      <c r="F10" s="115">
        <f t="shared" si="2"/>
        <v>0</v>
      </c>
      <c r="G10" s="112">
        <v>0</v>
      </c>
      <c r="H10" s="33"/>
      <c r="I10" s="3"/>
    </row>
    <row r="11" spans="1:9" ht="19.350000000000001" customHeight="1" x14ac:dyDescent="0.25">
      <c r="A11" s="22" t="str">
        <f>Material!A10</f>
        <v>Province 8</v>
      </c>
      <c r="B11" s="111">
        <f>'Prov_Sal-Perd'!F10</f>
        <v>0</v>
      </c>
      <c r="C11" s="4">
        <v>0</v>
      </c>
      <c r="D11" s="4">
        <f t="shared" si="0"/>
        <v>0</v>
      </c>
      <c r="E11" s="112">
        <f t="shared" si="1"/>
        <v>0</v>
      </c>
      <c r="F11" s="115">
        <f t="shared" si="2"/>
        <v>0</v>
      </c>
      <c r="G11" s="112">
        <v>0</v>
      </c>
      <c r="H11" s="33"/>
      <c r="I11" s="3"/>
    </row>
    <row r="12" spans="1:9" ht="19.350000000000001" customHeight="1" thickBot="1" x14ac:dyDescent="0.3">
      <c r="A12" s="22" t="str">
        <f>Material!A11</f>
        <v>Province 9</v>
      </c>
      <c r="B12" s="111">
        <f>'Prov_Sal-Perd'!F11</f>
        <v>0</v>
      </c>
      <c r="C12" s="4">
        <v>0</v>
      </c>
      <c r="D12" s="4">
        <f t="shared" si="0"/>
        <v>0</v>
      </c>
      <c r="E12" s="112">
        <f t="shared" si="1"/>
        <v>0</v>
      </c>
      <c r="F12" s="115">
        <f t="shared" si="2"/>
        <v>0</v>
      </c>
      <c r="G12" s="112">
        <v>0</v>
      </c>
      <c r="H12" s="33"/>
      <c r="I12" s="3"/>
    </row>
    <row r="13" spans="1:9" ht="19.350000000000001" customHeight="1" thickBot="1" x14ac:dyDescent="0.25">
      <c r="A13" s="23" t="str">
        <f>Material!A12</f>
        <v>Province 10</v>
      </c>
      <c r="B13" s="113">
        <f>'Prov_Sal-Perd'!F12</f>
        <v>0</v>
      </c>
      <c r="C13" s="68">
        <v>0</v>
      </c>
      <c r="D13" s="68">
        <f t="shared" si="0"/>
        <v>0</v>
      </c>
      <c r="E13" s="114">
        <f t="shared" si="1"/>
        <v>0</v>
      </c>
      <c r="F13" s="116">
        <f t="shared" si="2"/>
        <v>0</v>
      </c>
      <c r="G13" s="114">
        <v>0</v>
      </c>
      <c r="H13" s="33"/>
      <c r="I13" s="120" t="s">
        <v>7</v>
      </c>
    </row>
    <row r="14" spans="1:9" ht="19.350000000000001" customHeight="1" thickBot="1" x14ac:dyDescent="0.25">
      <c r="A14" s="21" t="str">
        <f>Material!A13</f>
        <v>Total</v>
      </c>
      <c r="B14" s="46">
        <f>'Prov_Sal-Perd'!F13</f>
        <v>0</v>
      </c>
      <c r="C14" s="41">
        <f>SUM(C4:C13)</f>
        <v>2</v>
      </c>
      <c r="D14" s="41">
        <f>SUM(D4:D13)</f>
        <v>1000</v>
      </c>
      <c r="E14" s="77">
        <f>SUM(E4:E13)</f>
        <v>1600</v>
      </c>
      <c r="F14" s="48">
        <f>SUM(F4:F13)</f>
        <v>1000</v>
      </c>
      <c r="G14" s="77">
        <v>0</v>
      </c>
      <c r="H14" s="33"/>
      <c r="I14" s="58">
        <f>D14+E14+F14+G14</f>
        <v>3600</v>
      </c>
    </row>
  </sheetData>
  <mergeCells count="2">
    <mergeCell ref="B2:E2"/>
    <mergeCell ref="F2:G2"/>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E519-67D2-4B99-99E1-B16281C6D91F}">
  <dimension ref="A1:K14"/>
  <sheetViews>
    <sheetView zoomScale="110" zoomScaleNormal="110" workbookViewId="0">
      <selection activeCell="N3" sqref="N3"/>
    </sheetView>
  </sheetViews>
  <sheetFormatPr defaultColWidth="8.85546875" defaultRowHeight="14.25" x14ac:dyDescent="0.2"/>
  <cols>
    <col min="1" max="1" width="15.42578125" style="1" customWidth="1"/>
    <col min="2" max="2" width="8.85546875" style="1"/>
    <col min="3" max="3" width="9.7109375" style="1" bestFit="1" customWidth="1"/>
    <col min="4" max="4" width="25.85546875" style="1" bestFit="1" customWidth="1"/>
    <col min="5" max="5" width="7.5703125" style="1" customWidth="1"/>
    <col min="6" max="7" width="9.140625" style="1" customWidth="1"/>
    <col min="8" max="8" width="12.7109375" style="1" customWidth="1"/>
    <col min="9" max="9" width="8.7109375" style="1" bestFit="1" customWidth="1"/>
    <col min="10" max="10" width="2.140625" style="1" customWidth="1"/>
    <col min="11" max="11" width="17.140625" style="1" bestFit="1" customWidth="1"/>
    <col min="12" max="16384" width="8.85546875" style="1"/>
  </cols>
  <sheetData>
    <row r="1" spans="1:11" ht="15.75" thickBot="1" x14ac:dyDescent="0.3">
      <c r="B1" s="186" t="s">
        <v>73</v>
      </c>
      <c r="C1" s="187"/>
      <c r="D1" s="188"/>
    </row>
    <row r="2" spans="1:11" ht="15.75" thickBot="1" x14ac:dyDescent="0.3">
      <c r="A2" s="54"/>
      <c r="B2" s="2"/>
      <c r="C2" s="2"/>
      <c r="D2" s="32"/>
      <c r="E2" s="189" t="s">
        <v>38</v>
      </c>
      <c r="F2" s="190"/>
      <c r="G2" s="190"/>
      <c r="H2" s="190"/>
      <c r="I2" s="191"/>
      <c r="J2" s="33"/>
    </row>
    <row r="3" spans="1:11" ht="42" customHeight="1" thickBot="1" x14ac:dyDescent="0.25">
      <c r="A3" s="21" t="str">
        <f>'Prov_Sal-Perd'!A2</f>
        <v>Province/Region</v>
      </c>
      <c r="B3" s="46" t="str">
        <f>'Prov_Sal-Perd'!B2</f>
        <v># of clusters</v>
      </c>
      <c r="C3" s="16" t="str">
        <f>'Prov_Sal-Perd'!F2</f>
        <v>Field days (n=X)</v>
      </c>
      <c r="D3" s="18" t="str">
        <f>'Prov_Sal-Perd'!G2</f>
        <v>Travel days (move to another district every 10 days)</v>
      </c>
      <c r="E3" s="46" t="str">
        <f>Training!J7</f>
        <v>SRS cars</v>
      </c>
      <c r="F3" s="16" t="s">
        <v>26</v>
      </c>
      <c r="G3" s="16" t="s">
        <v>39</v>
      </c>
      <c r="H3" s="16" t="s">
        <v>74</v>
      </c>
      <c r="I3" s="18" t="s">
        <v>75</v>
      </c>
      <c r="J3" s="33"/>
    </row>
    <row r="4" spans="1:11" ht="27.95" customHeight="1" x14ac:dyDescent="0.25">
      <c r="A4" s="35" t="str">
        <f>'Prov_Sal-Perd'!A3</f>
        <v>Province 1</v>
      </c>
      <c r="B4" s="117">
        <f>'Prov_Sal-Perd'!B3</f>
        <v>10</v>
      </c>
      <c r="C4" s="132">
        <f>'Prov_Sal-Perd'!F3</f>
        <v>30</v>
      </c>
      <c r="D4" s="133">
        <f>'Prov_Sal-Perd'!G3</f>
        <v>3</v>
      </c>
      <c r="E4" s="117">
        <f>Training!J8</f>
        <v>2</v>
      </c>
      <c r="F4" s="37">
        <v>0</v>
      </c>
      <c r="G4" s="37">
        <v>0</v>
      </c>
      <c r="H4" s="134">
        <f>1000*(E4+F4)</f>
        <v>2000</v>
      </c>
      <c r="I4" s="135">
        <f t="shared" ref="I4:I13" si="0">30*(C4+D4)*(E4+F4)</f>
        <v>1980</v>
      </c>
      <c r="J4" s="33"/>
      <c r="K4" s="52"/>
    </row>
    <row r="5" spans="1:11" ht="17.45" customHeight="1" x14ac:dyDescent="0.25">
      <c r="A5" s="22" t="str">
        <f>'Prov_Sal-Perd'!A4</f>
        <v>Province 2</v>
      </c>
      <c r="B5" s="111">
        <f>'Prov_Sal-Perd'!B4</f>
        <v>0</v>
      </c>
      <c r="C5" s="76">
        <f>'Prov_Sal-Perd'!F4</f>
        <v>0</v>
      </c>
      <c r="D5" s="123">
        <f>'Prov_Sal-Perd'!G4</f>
        <v>0</v>
      </c>
      <c r="E5" s="111">
        <f>Training!J9</f>
        <v>0</v>
      </c>
      <c r="F5" s="4">
        <v>0</v>
      </c>
      <c r="G5" s="4">
        <v>0</v>
      </c>
      <c r="H5" s="124">
        <f t="shared" ref="H5:H13" si="1">1000*(E5+F5)</f>
        <v>0</v>
      </c>
      <c r="I5" s="125">
        <f t="shared" si="0"/>
        <v>0</v>
      </c>
      <c r="J5" s="33"/>
      <c r="K5" s="52"/>
    </row>
    <row r="6" spans="1:11" ht="17.45" customHeight="1" x14ac:dyDescent="0.25">
      <c r="A6" s="22" t="str">
        <f>'Prov_Sal-Perd'!A5</f>
        <v>Province 3</v>
      </c>
      <c r="B6" s="111">
        <f>'Prov_Sal-Perd'!B5</f>
        <v>0</v>
      </c>
      <c r="C6" s="76">
        <f>'Prov_Sal-Perd'!F5</f>
        <v>0</v>
      </c>
      <c r="D6" s="123">
        <f>'Prov_Sal-Perd'!G5</f>
        <v>0</v>
      </c>
      <c r="E6" s="111">
        <f>Training!J10</f>
        <v>0</v>
      </c>
      <c r="F6" s="4">
        <v>0</v>
      </c>
      <c r="G6" s="4">
        <v>0</v>
      </c>
      <c r="H6" s="124">
        <f t="shared" si="1"/>
        <v>0</v>
      </c>
      <c r="I6" s="125">
        <f t="shared" si="0"/>
        <v>0</v>
      </c>
      <c r="J6" s="33"/>
      <c r="K6" s="52"/>
    </row>
    <row r="7" spans="1:11" ht="17.45" customHeight="1" x14ac:dyDescent="0.25">
      <c r="A7" s="22" t="str">
        <f>'Prov_Sal-Perd'!A6</f>
        <v>Province 4</v>
      </c>
      <c r="B7" s="111">
        <f>'Prov_Sal-Perd'!B6</f>
        <v>0</v>
      </c>
      <c r="C7" s="76">
        <f>'Prov_Sal-Perd'!F6</f>
        <v>0</v>
      </c>
      <c r="D7" s="123">
        <f>'Prov_Sal-Perd'!G6</f>
        <v>0</v>
      </c>
      <c r="E7" s="111">
        <f>Training!J11</f>
        <v>0</v>
      </c>
      <c r="F7" s="4">
        <v>0</v>
      </c>
      <c r="G7" s="4">
        <v>0</v>
      </c>
      <c r="H7" s="124">
        <f t="shared" si="1"/>
        <v>0</v>
      </c>
      <c r="I7" s="125">
        <f t="shared" si="0"/>
        <v>0</v>
      </c>
      <c r="J7" s="33"/>
      <c r="K7" s="52"/>
    </row>
    <row r="8" spans="1:11" ht="17.45" customHeight="1" x14ac:dyDescent="0.25">
      <c r="A8" s="22" t="str">
        <f>'Prov_Sal-Perd'!A7</f>
        <v>Province 5</v>
      </c>
      <c r="B8" s="111">
        <f>'Prov_Sal-Perd'!B7</f>
        <v>0</v>
      </c>
      <c r="C8" s="76">
        <f>'Prov_Sal-Perd'!F7</f>
        <v>0</v>
      </c>
      <c r="D8" s="123">
        <f>'Prov_Sal-Perd'!G7</f>
        <v>0</v>
      </c>
      <c r="E8" s="111">
        <f>Training!J12</f>
        <v>0</v>
      </c>
      <c r="F8" s="4">
        <v>0</v>
      </c>
      <c r="G8" s="4">
        <v>0</v>
      </c>
      <c r="H8" s="124">
        <f t="shared" si="1"/>
        <v>0</v>
      </c>
      <c r="I8" s="125">
        <f t="shared" si="0"/>
        <v>0</v>
      </c>
      <c r="J8" s="33"/>
      <c r="K8" s="52"/>
    </row>
    <row r="9" spans="1:11" ht="17.45" customHeight="1" x14ac:dyDescent="0.25">
      <c r="A9" s="22" t="str">
        <f>'Prov_Sal-Perd'!A8</f>
        <v>Province 6</v>
      </c>
      <c r="B9" s="111">
        <f>'Prov_Sal-Perd'!B8</f>
        <v>0</v>
      </c>
      <c r="C9" s="76">
        <f>'Prov_Sal-Perd'!F8</f>
        <v>0</v>
      </c>
      <c r="D9" s="123">
        <f>'Prov_Sal-Perd'!G8</f>
        <v>0</v>
      </c>
      <c r="E9" s="111">
        <f>Training!J13</f>
        <v>0</v>
      </c>
      <c r="F9" s="4">
        <v>0</v>
      </c>
      <c r="G9" s="4">
        <v>0</v>
      </c>
      <c r="H9" s="124">
        <f t="shared" si="1"/>
        <v>0</v>
      </c>
      <c r="I9" s="125">
        <f t="shared" si="0"/>
        <v>0</v>
      </c>
      <c r="J9" s="33"/>
      <c r="K9" s="52"/>
    </row>
    <row r="10" spans="1:11" ht="17.45" customHeight="1" x14ac:dyDescent="0.25">
      <c r="A10" s="22" t="str">
        <f>'Prov_Sal-Perd'!A9</f>
        <v>Province 7</v>
      </c>
      <c r="B10" s="111">
        <f>'Prov_Sal-Perd'!B9</f>
        <v>0</v>
      </c>
      <c r="C10" s="76">
        <f>'Prov_Sal-Perd'!F9</f>
        <v>0</v>
      </c>
      <c r="D10" s="123">
        <f>'Prov_Sal-Perd'!G9</f>
        <v>0</v>
      </c>
      <c r="E10" s="111">
        <f>Training!J14</f>
        <v>0</v>
      </c>
      <c r="F10" s="4">
        <v>0</v>
      </c>
      <c r="G10" s="4">
        <v>0</v>
      </c>
      <c r="H10" s="124">
        <f t="shared" si="1"/>
        <v>0</v>
      </c>
      <c r="I10" s="125">
        <f t="shared" si="0"/>
        <v>0</v>
      </c>
      <c r="J10" s="33"/>
      <c r="K10" s="52"/>
    </row>
    <row r="11" spans="1:11" ht="17.45" customHeight="1" x14ac:dyDescent="0.25">
      <c r="A11" s="22" t="str">
        <f>'Prov_Sal-Perd'!A10</f>
        <v>Province 8</v>
      </c>
      <c r="B11" s="111">
        <f>'Prov_Sal-Perd'!B10</f>
        <v>0</v>
      </c>
      <c r="C11" s="76">
        <f>'Prov_Sal-Perd'!F10</f>
        <v>0</v>
      </c>
      <c r="D11" s="123">
        <f>'Prov_Sal-Perd'!G10</f>
        <v>0</v>
      </c>
      <c r="E11" s="111">
        <f>Training!J15</f>
        <v>0</v>
      </c>
      <c r="F11" s="4">
        <v>0</v>
      </c>
      <c r="G11" s="4">
        <v>0</v>
      </c>
      <c r="H11" s="124">
        <f t="shared" si="1"/>
        <v>0</v>
      </c>
      <c r="I11" s="125">
        <f t="shared" si="0"/>
        <v>0</v>
      </c>
      <c r="J11" s="33"/>
      <c r="K11" s="52"/>
    </row>
    <row r="12" spans="1:11" ht="17.45" customHeight="1" thickBot="1" x14ac:dyDescent="0.3">
      <c r="A12" s="22" t="str">
        <f>'Prov_Sal-Perd'!A11</f>
        <v>Province 9</v>
      </c>
      <c r="B12" s="111">
        <f>'Prov_Sal-Perd'!B11</f>
        <v>0</v>
      </c>
      <c r="C12" s="76">
        <f>'Prov_Sal-Perd'!F11</f>
        <v>0</v>
      </c>
      <c r="D12" s="123">
        <f>'Prov_Sal-Perd'!G11</f>
        <v>0</v>
      </c>
      <c r="E12" s="111">
        <f>Training!J16</f>
        <v>0</v>
      </c>
      <c r="F12" s="4">
        <v>0</v>
      </c>
      <c r="G12" s="4">
        <v>0</v>
      </c>
      <c r="H12" s="124">
        <f t="shared" si="1"/>
        <v>0</v>
      </c>
      <c r="I12" s="125">
        <f t="shared" si="0"/>
        <v>0</v>
      </c>
      <c r="J12" s="33"/>
      <c r="K12" s="52"/>
    </row>
    <row r="13" spans="1:11" ht="29.25" customHeight="1" thickBot="1" x14ac:dyDescent="0.25">
      <c r="A13" s="23" t="str">
        <f>'Prov_Sal-Perd'!A12</f>
        <v>Province 10</v>
      </c>
      <c r="B13" s="113">
        <f>'Prov_Sal-Perd'!B12</f>
        <v>0</v>
      </c>
      <c r="C13" s="126">
        <f>'Prov_Sal-Perd'!F12</f>
        <v>0</v>
      </c>
      <c r="D13" s="127">
        <f>'Prov_Sal-Perd'!G12</f>
        <v>0</v>
      </c>
      <c r="E13" s="113">
        <f>Training!J17</f>
        <v>0</v>
      </c>
      <c r="F13" s="68">
        <v>0</v>
      </c>
      <c r="G13" s="68">
        <v>0</v>
      </c>
      <c r="H13" s="128">
        <f t="shared" si="1"/>
        <v>0</v>
      </c>
      <c r="I13" s="129">
        <f t="shared" si="0"/>
        <v>0</v>
      </c>
      <c r="J13" s="33"/>
      <c r="K13" s="57" t="s">
        <v>7</v>
      </c>
    </row>
    <row r="14" spans="1:11" ht="17.45" customHeight="1" thickBot="1" x14ac:dyDescent="0.25">
      <c r="A14" s="21" t="str">
        <f>'Prov_Sal-Perd'!A13</f>
        <v>Total</v>
      </c>
      <c r="B14" s="46">
        <f>'Prov_Sal-Perd'!B13</f>
        <v>10</v>
      </c>
      <c r="C14" s="16">
        <f>'Prov_Sal-Perd'!F13</f>
        <v>0</v>
      </c>
      <c r="D14" s="18">
        <f>'Prov_Sal-Perd'!G13</f>
        <v>0</v>
      </c>
      <c r="E14" s="46">
        <f>Training!J18</f>
        <v>2</v>
      </c>
      <c r="F14" s="41">
        <f>SUM(F4:F13)</f>
        <v>0</v>
      </c>
      <c r="G14" s="41">
        <f>SUM(G4:G13)</f>
        <v>0</v>
      </c>
      <c r="H14" s="130">
        <f>SUM(H4:H13)</f>
        <v>2000</v>
      </c>
      <c r="I14" s="131">
        <f>SUM(I4:I13)</f>
        <v>1980</v>
      </c>
      <c r="J14" s="33"/>
      <c r="K14" s="62">
        <f>H14+I14</f>
        <v>3980</v>
      </c>
    </row>
  </sheetData>
  <mergeCells count="2">
    <mergeCell ref="B1:D1"/>
    <mergeCell ref="E2:I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zoomScale="110" zoomScaleNormal="110" workbookViewId="0">
      <selection activeCell="E3" sqref="E3"/>
    </sheetView>
  </sheetViews>
  <sheetFormatPr defaultColWidth="8.85546875" defaultRowHeight="14.25" x14ac:dyDescent="0.2"/>
  <cols>
    <col min="1" max="1" width="13.140625" style="1" customWidth="1"/>
    <col min="2" max="2" width="10.85546875" style="1" customWidth="1"/>
    <col min="3" max="7" width="8.85546875" style="1"/>
    <col min="8" max="8" width="18.28515625" style="1" bestFit="1" customWidth="1"/>
    <col min="9" max="9" width="10.28515625" style="1" customWidth="1"/>
    <col min="10" max="10" width="15" style="1" customWidth="1"/>
    <col min="11" max="11" width="11" style="1" customWidth="1"/>
    <col min="12" max="16384" width="8.85546875" style="1"/>
  </cols>
  <sheetData>
    <row r="1" spans="1:11" ht="15" customHeight="1" thickBot="1" x14ac:dyDescent="0.3">
      <c r="A1" s="198" t="s">
        <v>116</v>
      </c>
      <c r="B1" s="199"/>
      <c r="C1" s="199"/>
      <c r="D1" s="199"/>
      <c r="E1" s="199"/>
      <c r="F1" s="199"/>
      <c r="G1" s="199"/>
      <c r="H1" s="199"/>
      <c r="I1" s="199"/>
      <c r="J1" s="200"/>
      <c r="K1" s="3"/>
    </row>
    <row r="2" spans="1:11" ht="48.95" customHeight="1" thickBot="1" x14ac:dyDescent="0.3">
      <c r="A2" s="14"/>
      <c r="B2" s="192" t="s">
        <v>40</v>
      </c>
      <c r="C2" s="193"/>
      <c r="D2" s="194"/>
      <c r="E2" s="192" t="s">
        <v>41</v>
      </c>
      <c r="F2" s="193"/>
      <c r="G2" s="194"/>
      <c r="H2" s="195" t="s">
        <v>80</v>
      </c>
      <c r="I2" s="196"/>
      <c r="J2" s="197"/>
      <c r="K2" s="14"/>
    </row>
    <row r="3" spans="1:11" ht="42.75" x14ac:dyDescent="0.2">
      <c r="A3" s="141" t="s">
        <v>0</v>
      </c>
      <c r="B3" s="140" t="s">
        <v>40</v>
      </c>
      <c r="C3" s="142" t="s">
        <v>14</v>
      </c>
      <c r="D3" s="141" t="s">
        <v>77</v>
      </c>
      <c r="E3" s="140" t="s">
        <v>41</v>
      </c>
      <c r="F3" s="142" t="s">
        <v>29</v>
      </c>
      <c r="G3" s="141" t="s">
        <v>78</v>
      </c>
      <c r="H3" s="143" t="s">
        <v>42</v>
      </c>
      <c r="I3" s="142" t="s">
        <v>76</v>
      </c>
      <c r="J3" s="141" t="s">
        <v>79</v>
      </c>
      <c r="K3" s="168" t="s">
        <v>7</v>
      </c>
    </row>
    <row r="4" spans="1:11" ht="24.6" customHeight="1" thickBot="1" x14ac:dyDescent="0.25">
      <c r="A4" s="144" t="s">
        <v>27</v>
      </c>
      <c r="B4" s="145">
        <v>2</v>
      </c>
      <c r="C4" s="146">
        <v>50</v>
      </c>
      <c r="D4" s="144">
        <f>B4*C4</f>
        <v>100</v>
      </c>
      <c r="E4" s="145">
        <v>10</v>
      </c>
      <c r="F4" s="146">
        <v>50</v>
      </c>
      <c r="G4" s="144">
        <f>E4*F4</f>
        <v>500</v>
      </c>
      <c r="H4" s="145">
        <v>2</v>
      </c>
      <c r="I4" s="146">
        <v>50</v>
      </c>
      <c r="J4" s="144">
        <f>H4*I4</f>
        <v>100</v>
      </c>
      <c r="K4" s="169">
        <f>D4+G4+J4</f>
        <v>700</v>
      </c>
    </row>
    <row r="19" spans="7:7" ht="15" x14ac:dyDescent="0.25">
      <c r="G19" s="14"/>
    </row>
  </sheetData>
  <mergeCells count="4">
    <mergeCell ref="B2:D2"/>
    <mergeCell ref="E2:G2"/>
    <mergeCell ref="H2:J2"/>
    <mergeCell ref="A1:J1"/>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Me</vt:lpstr>
      <vt:lpstr>Cost Summary</vt:lpstr>
      <vt:lpstr>Team</vt:lpstr>
      <vt:lpstr>Prov_Sal-Perd</vt:lpstr>
      <vt:lpstr>Training</vt:lpstr>
      <vt:lpstr>Material</vt:lpstr>
      <vt:lpstr>Central Staff</vt:lpstr>
      <vt:lpstr>Car Maintenance &amp; Fuel</vt:lpstr>
      <vt:lpstr>Pilot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Akante</dc:creator>
  <cp:lastModifiedBy>Kelsey Zack</cp:lastModifiedBy>
  <dcterms:created xsi:type="dcterms:W3CDTF">2019-03-15T15:02:11Z</dcterms:created>
  <dcterms:modified xsi:type="dcterms:W3CDTF">2025-05-15T13:06:11Z</dcterms:modified>
</cp:coreProperties>
</file>